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modProv" sheetId="12" state="veryHidden" r:id="rId12"/>
    <sheet name="et_union_hor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  <sheet name="Лист1" sheetId="26" r:id="rId26"/>
  </sheets>
  <definedNames>
    <definedName name="_xlnm._FilterDatabase" localSheetId="9" hidden="1">'Проверка'!$B$4:$D$4</definedName>
    <definedName name="anscount" hidden="1">1</definedName>
    <definedName name="CheckBC_List04">'Субабоненты'!$E$15:$E$38</definedName>
    <definedName name="chkGetUpdatesValue">'Инструкция'!$AA$95</definedName>
    <definedName name="chkNoUpdatesValue">'Инструкция'!$AA$97</definedName>
    <definedName name="code">'Инструкция'!$B$2</definedName>
    <definedName name="CYear">'Форма 16'!$L$15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'Инструкция'!$70:$75</definedName>
    <definedName name="Instr_7">'Инструкция'!$76:$92</definedName>
    <definedName name="Instr_8">'Инструкция'!$93:$107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'Субабоненты'!$E$38</definedName>
    <definedName name="pIns_List05">'Субабоненты (кварталы)'!$E$38</definedName>
    <definedName name="PYear">'Форма 16'!$G$15</definedName>
    <definedName name="REESTR_ORG_RANGE">'REESTR_ORG'!$A$2:$G$44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'TEHSHEET'!$B$2:$B$8</definedName>
  </definedNames>
  <calcPr fullCalcOnLoad="1"/>
</workbook>
</file>

<file path=xl/sharedStrings.xml><?xml version="1.0" encoding="utf-8"?>
<sst xmlns="http://schemas.openxmlformats.org/spreadsheetml/2006/main" count="1005" uniqueCount="413">
  <si>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</si>
  <si>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</si>
  <si>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</si>
  <si>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</si>
  <si>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</si>
  <si>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</si>
  <si>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</si>
  <si>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</si>
  <si>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</si>
  <si>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</si>
  <si>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</si>
  <si>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</si>
  <si>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</si>
  <si>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</si>
  <si>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</si>
  <si>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</si>
  <si>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</si>
  <si>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</si>
  <si>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</si>
  <si>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</si>
  <si>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</si>
  <si>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</si>
  <si>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</si>
  <si>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</si>
  <si>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</si>
  <si>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</si>
  <si>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</si>
  <si>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</si>
  <si>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</si>
  <si>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</si>
  <si>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</si>
  <si>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</si>
  <si>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</si>
  <si>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</si>
  <si>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</si>
  <si>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</si>
  <si>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</si>
  <si>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</si>
  <si>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</si>
  <si>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</si>
  <si>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</si>
  <si>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</si>
  <si>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</si>
  <si>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</si>
  <si>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</si>
  <si>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</si>
  <si>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</si>
  <si>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</si>
  <si>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</si>
  <si>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</si>
  <si>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</si>
  <si>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</si>
  <si>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</si>
  <si>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</si>
  <si>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</si>
  <si>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</si>
  <si>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</si>
  <si>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</si>
  <si>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</si>
  <si>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</si>
  <si>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</si>
  <si>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</si>
  <si>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</si>
  <si>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</si>
  <si>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</si>
  <si>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</si>
  <si>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</si>
  <si>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</si>
  <si>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</si>
  <si>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</si>
  <si>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</si>
  <si>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</si>
  <si>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</si>
  <si>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</si>
  <si>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</si>
  <si>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</si>
  <si>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</si>
  <si>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</si>
  <si>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</si>
  <si>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</si>
  <si>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</si>
  <si>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</si>
  <si>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</si>
  <si>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</si>
  <si>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</si>
  <si>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</si>
  <si>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</si>
  <si>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</si>
  <si>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</si>
  <si>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</si>
  <si>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</si>
  <si>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</si>
  <si>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</si>
  <si>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</si>
  <si>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</si>
  <si>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</si>
  <si>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</si>
  <si>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</si>
  <si>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</si>
  <si>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</si>
  <si>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</si>
  <si>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</si>
  <si>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</si>
  <si>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</si>
  <si>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</si>
  <si>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</si>
  <si>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</si>
  <si>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</si>
  <si>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</si>
  <si>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</si>
  <si>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</si>
  <si>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</si>
  <si>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</si>
  <si>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</si>
  <si>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</si>
  <si>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</si>
  <si>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</si>
  <si>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</si>
  <si>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</si>
  <si>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</si>
  <si>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</si>
  <si>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</si>
  <si>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</si>
  <si>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</si>
  <si>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</si>
  <si>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</si>
  <si>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</si>
  <si>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</si>
  <si>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</si>
  <si>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</si>
  <si>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</si>
  <si>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</si>
  <si>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</si>
  <si>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</si>
  <si>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</si>
  <si>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</si>
  <si>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</si>
  <si>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</si>
  <si>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</si>
  <si>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</si>
  <si>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</si>
  <si>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</si>
  <si>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</si>
  <si>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</si>
  <si>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</si>
  <si>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</si>
  <si>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</si>
  <si>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</si>
  <si>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</si>
  <si>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</si>
  <si>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</si>
  <si>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</si>
  <si>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</si>
  <si>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</si>
  <si>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</si>
  <si>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</si>
  <si>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</si>
  <si>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</si>
  <si>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</si>
  <si>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</si>
  <si>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</si>
  <si>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</si>
  <si>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</si>
  <si>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</si>
  <si>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</si>
  <si>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</si>
  <si>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</si>
  <si>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</si>
  <si>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</si>
  <si>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</si>
  <si>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</si>
  <si>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</si>
  <si>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</si>
  <si>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</si>
  <si>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</si>
  <si>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</si>
  <si>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</si>
  <si>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</si>
  <si>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</si>
  <si>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</si>
  <si>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</si>
  <si>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</si>
  <si>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</si>
  <si>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</si>
  <si>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</si>
  <si>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</si>
  <si>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</si>
  <si>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</si>
  <si>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</si>
  <si>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</si>
  <si>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</si>
  <si>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</si>
  <si>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</si>
  <si>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</si>
  <si>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</si>
  <si>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</si>
  <si>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</si>
  <si>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</si>
  <si>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</si>
  <si>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</si>
  <si>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</si>
  <si>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</si>
  <si>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</si>
  <si>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</si>
  <si>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</si>
  <si>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</si>
  <si>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</si>
  <si>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</si>
  <si>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</si>
  <si>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</si>
  <si>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</si>
  <si>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</si>
  <si>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</si>
  <si>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</si>
  <si>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</si>
  <si>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</si>
  <si>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</si>
  <si>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</si>
  <si>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</si>
  <si>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</si>
  <si>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</si>
  <si>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</si>
  <si>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</si>
  <si>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</si>
  <si>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</si>
  <si>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</si>
  <si>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</si>
  <si>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</si>
  <si>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</si>
  <si>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</si>
  <si>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</si>
  <si>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</si>
  <si>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</si>
  <si>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</si>
  <si>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</si>
  <si>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 xml:space="preserve"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</si>
  <si>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</si>
  <si>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</si>
  <si>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</si>
  <si>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</si>
  <si>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</si>
  <si>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</si>
  <si>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</si>
  <si>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</si>
  <si>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</si>
  <si>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</si>
  <si>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sp@eias.ru</t>
  </si>
  <si>
    <t>Дистрибутивы:</t>
  </si>
  <si>
    <t>http://eiasfst.ru/?page=show_distrs</t>
  </si>
  <si>
    <t>для устранения ошибок (например, "Compile error in hidden module")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</si>
  <si>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</si>
  <si>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</si>
  <si>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</si>
  <si>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</si>
  <si>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</si>
  <si>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</si>
  <si>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</si>
  <si>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Ромащенко Р.В.</t>
  </si>
  <si>
    <t>RRomashchenko@fstrf.ru</t>
  </si>
  <si>
    <t>Кустова А.Н.</t>
  </si>
  <si>
    <t>AKustova@fstrf.ru</t>
  </si>
  <si>
    <t>Выбор организации производится из Перечня сетевых организаций, который формируется ФСТ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ФСТ России:</t>
  </si>
  <si>
    <t>Проверка доступных обновлений...</t>
  </si>
  <si>
    <t>Информация</t>
  </si>
  <si>
    <t>Нет доступных обновлений для шаблона с кодом FORM3.1.2015!</t>
  </si>
  <si>
    <t>2014</t>
  </si>
  <si>
    <t>Версия шаблона 1.0.1 актуальна, обновление не требуется</t>
  </si>
  <si>
    <t>YEAR</t>
  </si>
  <si>
    <t>REGION_NAME</t>
  </si>
  <si>
    <t>ORG_NAME</t>
  </si>
  <si>
    <t>INN</t>
  </si>
  <si>
    <t>KPP</t>
  </si>
  <si>
    <t>DATE_BEGIN</t>
  </si>
  <si>
    <t>DATE_END</t>
  </si>
  <si>
    <t>БФ "Сосновгеология" ФГУГП "Урангео"</t>
  </si>
  <si>
    <t>7706042118</t>
  </si>
  <si>
    <t>381231001</t>
  </si>
  <si>
    <t/>
  </si>
  <si>
    <t>Восточно-Сибирская дирекция по энергообеспечению - структурное подразделение Трансэнерго - филиала ОАО "РЖД"</t>
  </si>
  <si>
    <t>7708503727</t>
  </si>
  <si>
    <t>381045011</t>
  </si>
  <si>
    <t>ЗАО "Братская электросетевая компания"</t>
  </si>
  <si>
    <t>3804009506</t>
  </si>
  <si>
    <t>380401001</t>
  </si>
  <si>
    <t>ЗАО "Витимэнерго"</t>
  </si>
  <si>
    <t>3802005802</t>
  </si>
  <si>
    <t>380201001</t>
  </si>
  <si>
    <t>ЗАО "Электросеть"</t>
  </si>
  <si>
    <t>7714734225</t>
  </si>
  <si>
    <t>383445001</t>
  </si>
  <si>
    <t>МУП города Ангарска "Ангарский Водоканал"</t>
  </si>
  <si>
    <t>3801006828</t>
  </si>
  <si>
    <t>380101001</t>
  </si>
  <si>
    <t>ОАО  "Российские железные дороги" в лице Красноярской дирекции по энергообеспечению-структурного подразделения "Трансэнерго" филиала ОАО "РЖД"</t>
  </si>
  <si>
    <t>246045007</t>
  </si>
  <si>
    <t>ОАО "Ангарская нефтехимическая компания"</t>
  </si>
  <si>
    <t>3801009466</t>
  </si>
  <si>
    <t>997150001</t>
  </si>
  <si>
    <t>ОАО "Ангарский Электролизный Химический Комбинат"</t>
  </si>
  <si>
    <t>3801098402</t>
  </si>
  <si>
    <t>380150001</t>
  </si>
  <si>
    <t>ОАО "Ангарское Управление Строительства"</t>
  </si>
  <si>
    <t>3801010824</t>
  </si>
  <si>
    <t>ОАО "Байкальский целлюлозно-бумажный комбинат"</t>
  </si>
  <si>
    <t>3837049102</t>
  </si>
  <si>
    <t>383701001</t>
  </si>
  <si>
    <t>ОАО "Восточно-Сибирский комбинат биотехнологий"</t>
  </si>
  <si>
    <t>3816009420</t>
  </si>
  <si>
    <t>381601001</t>
  </si>
  <si>
    <t>ОАО "Восточно-Сибирский комбинат строительных материалов"</t>
  </si>
  <si>
    <t>3819023207</t>
  </si>
  <si>
    <t>381901001</t>
  </si>
  <si>
    <t>ОАО "Восточно-Сибирское речное пароходство"</t>
  </si>
  <si>
    <t>3800000340</t>
  </si>
  <si>
    <t>380801001</t>
  </si>
  <si>
    <t>ОАО "Группа "ИЛИМ"</t>
  </si>
  <si>
    <t>7840346335</t>
  </si>
  <si>
    <t>380402001</t>
  </si>
  <si>
    <t>ОАО "Группа "Илим"</t>
  </si>
  <si>
    <t>381702001</t>
  </si>
  <si>
    <t>ОАО "Иркутская Электросетевая компания"</t>
  </si>
  <si>
    <t>3812122706</t>
  </si>
  <si>
    <t>997450001</t>
  </si>
  <si>
    <t>ОАО "Иркутский завод дорожных машин"</t>
  </si>
  <si>
    <t>3809007894</t>
  </si>
  <si>
    <t>ОАО "Молоко"</t>
  </si>
  <si>
    <t>3811017498</t>
  </si>
  <si>
    <t>ОАО "Осетровский речной порт"</t>
  </si>
  <si>
    <t>3818000687</t>
  </si>
  <si>
    <t>381801001</t>
  </si>
  <si>
    <t>ОАО "РУСАЛ Братский алюминиевый завод"</t>
  </si>
  <si>
    <t>3803100054</t>
  </si>
  <si>
    <t>997550001</t>
  </si>
  <si>
    <t>ОАО "Саянскхимпласт"</t>
  </si>
  <si>
    <t>3814007314</t>
  </si>
  <si>
    <t>381401001</t>
  </si>
  <si>
    <t>ОАО "Тыретский солерудник"</t>
  </si>
  <si>
    <t>3814011769</t>
  </si>
  <si>
    <t>ОАО "Усолье-Сибирский химфармзавод"</t>
  </si>
  <si>
    <t>3819012188</t>
  </si>
  <si>
    <t>385101001</t>
  </si>
  <si>
    <t>ОГУЭП "Облкоммунэнерго"</t>
  </si>
  <si>
    <t>3800000252</t>
  </si>
  <si>
    <t>381150001</t>
  </si>
  <si>
    <t>ООО "АктивЭнерго"</t>
  </si>
  <si>
    <t>3808159809</t>
  </si>
  <si>
    <t>384901001</t>
  </si>
  <si>
    <t>ООО "Иркутск-Терминал"</t>
  </si>
  <si>
    <t>3808083420</t>
  </si>
  <si>
    <t>ООО "Прибайкальская электросетевая компания"</t>
  </si>
  <si>
    <t>3827032533</t>
  </si>
  <si>
    <t>382701001</t>
  </si>
  <si>
    <t>ООО "Руссоль"</t>
  </si>
  <si>
    <t>5611055980</t>
  </si>
  <si>
    <t>561101001</t>
  </si>
  <si>
    <t>ООО "Сибирская электросетевая компания"</t>
  </si>
  <si>
    <t>3812141459</t>
  </si>
  <si>
    <t>381201001</t>
  </si>
  <si>
    <t>ООО "Строительство и проектирование"</t>
  </si>
  <si>
    <t>3801073126</t>
  </si>
  <si>
    <t>ООО "Тепло-Транс"</t>
  </si>
  <si>
    <t>3808209136</t>
  </si>
  <si>
    <t>ООО "ТранснефтьЭлектросетьСервис"</t>
  </si>
  <si>
    <t>6311049306</t>
  </si>
  <si>
    <t>631101001</t>
  </si>
  <si>
    <t>ООО "Управление энергоснабжения"</t>
  </si>
  <si>
    <t>3808106074</t>
  </si>
  <si>
    <t>ООО "Усольехимпром"</t>
  </si>
  <si>
    <t>3819013576</t>
  </si>
  <si>
    <t>381950001</t>
  </si>
  <si>
    <t>ООО "Шелеховская ЭнергоСетевая Компания"</t>
  </si>
  <si>
    <t>3821014048</t>
  </si>
  <si>
    <t>381001001</t>
  </si>
  <si>
    <t>ООО «Инвестиционно-сетевая компания «Зодиак Плюс»</t>
  </si>
  <si>
    <t>3811152680</t>
  </si>
  <si>
    <t>381101001</t>
  </si>
  <si>
    <t>ООО Сетевая компания "Радиан"</t>
  </si>
  <si>
    <t>3810310687</t>
  </si>
  <si>
    <t>ООО УК "Энергосервис"</t>
  </si>
  <si>
    <t>3818024952</t>
  </si>
  <si>
    <t>ООО Энергетическая компания "Радиан"</t>
  </si>
  <si>
    <t>3810051697</t>
  </si>
  <si>
    <t>УК ООО "Ресурс"</t>
  </si>
  <si>
    <t>3818028509</t>
  </si>
  <si>
    <t>Филиал "Иркутское РНУ" ООО "Востокнефтепровод"</t>
  </si>
  <si>
    <t>3801079671</t>
  </si>
  <si>
    <t>380102001</t>
  </si>
  <si>
    <t>филиал "Забайкальский" ОАО "Оборонэнерго"</t>
  </si>
  <si>
    <t>7704726225</t>
  </si>
  <si>
    <t>753643001</t>
  </si>
  <si>
    <t>Труфанов Валерий Николаевич</t>
  </si>
  <si>
    <t>исполнительный директор</t>
  </si>
  <si>
    <t>Аверина Лидия Андреевна</t>
  </si>
  <si>
    <t>инженер</t>
  </si>
  <si>
    <t>8(3952)444-657</t>
  </si>
  <si>
    <t>averina@radian-holding.ru</t>
  </si>
  <si>
    <t>Лист1</t>
  </si>
  <si>
    <t>О</t>
  </si>
  <si>
    <t>ЗАО "Байкалэнерго"</t>
  </si>
  <si>
    <t>ЗАО "Эйдж"</t>
  </si>
  <si>
    <t xml:space="preserve">Филиал "Забайкальский" ОАО "Оборонэнерго" </t>
  </si>
  <si>
    <t>ООО "Байкал-Лесобаза"</t>
  </si>
  <si>
    <t>ООО "ИрМеКом"</t>
  </si>
  <si>
    <t>ООО "Мебель-Про"</t>
  </si>
  <si>
    <t>Прочие потребители</t>
  </si>
  <si>
    <t>ООО "Стан-сервис"</t>
  </si>
  <si>
    <t>ООО "Кентавр-сиб"</t>
  </si>
  <si>
    <t>ООО "Иркутская стекольная компания"</t>
  </si>
  <si>
    <t>ТП № 1494 мкрн "Юбилейный"</t>
  </si>
  <si>
    <t>664040, г.Иркутск,  ул.Розы Люксембург, 184</t>
  </si>
  <si>
    <t>Кибальник Ирина Васильевна</t>
  </si>
  <si>
    <t>03.08.2006</t>
  </si>
  <si>
    <t>184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</si>
</sst>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0.000"/>
    <numFmt numFmtId="172" formatCode="#\."/>
    <numFmt numFmtId="173" formatCode="#.##0\.00"/>
    <numFmt numFmtId="174" formatCode="#\.00"/>
    <numFmt numFmtId="175" formatCode="\$#\.00"/>
    <numFmt numFmtId="176" formatCode="#,##0.0"/>
    <numFmt numFmtId="177" formatCode="0.0%"/>
    <numFmt numFmtId="178" formatCode="0.0%_);\(0.0%\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\$#,##0\ ;\(\$#,##0\)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00_ ;\-#,##0.000\ "/>
    <numFmt numFmtId="188" formatCode="#,##0;\(#,##0\)"/>
    <numFmt numFmtId="189" formatCode="_-* #,##0.00\ _$_-;\-* #,##0.00\ _$_-;_-* &quot;-&quot;??\ _$_-;_-@_-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\(#,##0.0\)"/>
    <numFmt numFmtId="200" formatCode="#,##0\ &quot;?.&quot;;\-#,##0\ &quot;?.&quot;"/>
    <numFmt numFmtId="201" formatCode="#,##0______;;&quot;------------      &quot;"/>
    <numFmt numFmtId="202" formatCode="#,##0.00_ ;[Red]\-#,##0.00\ "/>
    <numFmt numFmtId="203" formatCode="_-* #,##0\ _$_-;\-* #,##0\ _$_-;_-* &quot;-&quot;\ _$_-;_-@_-"/>
    <numFmt numFmtId="204" formatCode="#,##0.00_ ;\-#,##0.00\ "/>
    <numFmt numFmtId="205" formatCode="%#\.00"/>
    <numFmt numFmtId="206" formatCode="&quot;р.&quot;#,##0_);\(&quot;р.&quot;#,##0\)"/>
    <numFmt numFmtId="207" formatCode="&quot;р.&quot;#,##0_);[Red]\(&quot;р.&quot;#,##0\)"/>
    <numFmt numFmtId="208" formatCode="&quot;р.&quot;#,##0.00_);\(&quot;р.&quot;#,##0.00\)"/>
    <numFmt numFmtId="209" formatCode="&quot;р.&quot;#,##0.00_);[Red]\(&quot;р.&quot;#,##0.00\)"/>
    <numFmt numFmtId="210" formatCode="_(&quot;р.&quot;* #,##0_);_(&quot;р.&quot;* \(#,##0\);_(&quot;р.&quot;* &quot;-&quot;_);_(@_)"/>
    <numFmt numFmtId="211" formatCode="_(* #,##0_);_(* \(#,##0\);_(* &quot;-&quot;_);_(@_)"/>
    <numFmt numFmtId="212" formatCode="_(&quot;р.&quot;* #,##0.00_);_(&quot;р.&quot;* \(#,##0.00\);_(&quot;р.&quot;* &quot;-&quot;??_);_(@_)"/>
    <numFmt numFmtId="213" formatCode="_(* #,##0.00_);_(* \(#,##0.00\);_(* &quot;-&quot;??_);_(@_)"/>
    <numFmt numFmtId="214" formatCode="_-&quot;Ј&quot;* #,##0.00_-;\-&quot;Ј&quot;* #,##0.00_-;_-&quot;Ј&quot;* &quot;-&quot;??_-;_-@_-"/>
    <numFmt numFmtId="215" formatCode="#,##0.0000"/>
    <numFmt numFmtId="216" formatCode="0.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7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66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4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73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12" fillId="0" borderId="0" xfId="60" applyFont="1" applyAlignment="1" applyProtection="1">
      <alignment horizontal="center" vertical="center" wrapTex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0" fillId="8" borderId="0" xfId="60" applyFont="1" applyFill="1" applyBorder="1" applyProtection="1">
      <alignment/>
      <protection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0" fillId="0" borderId="0" xfId="63">
      <alignment horizontal="left" vertical="center"/>
      <protection/>
    </xf>
    <xf numFmtId="49" fontId="0" fillId="0" borderId="0" xfId="59" applyFont="1" applyProtection="1">
      <alignment vertical="top"/>
      <protection/>
    </xf>
    <xf numFmtId="49" fontId="0" fillId="0" borderId="0" xfId="59" applyProtection="1">
      <alignment vertical="top"/>
      <protection/>
    </xf>
    <xf numFmtId="0" fontId="12" fillId="0" borderId="0" xfId="62" applyNumberFormat="1" applyFont="1" applyFill="1" applyAlignment="1" applyProtection="1">
      <alignment vertical="center" wrapText="1"/>
      <protection/>
    </xf>
    <xf numFmtId="0" fontId="12" fillId="0" borderId="0" xfId="62" applyFont="1" applyFill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horizontal="center" vertical="center" wrapText="1"/>
      <protection/>
    </xf>
    <xf numFmtId="0" fontId="12" fillId="0" borderId="0" xfId="62" applyFont="1" applyFill="1" applyAlignment="1" applyProtection="1">
      <alignment vertical="center" wrapText="1"/>
      <protection/>
    </xf>
    <xf numFmtId="0" fontId="21" fillId="0" borderId="0" xfId="62" applyFont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center" vertical="center" wrapText="1"/>
      <protection/>
    </xf>
    <xf numFmtId="0" fontId="0" fillId="0" borderId="0" xfId="62" applyFont="1" applyAlignment="1" applyProtection="1">
      <alignment vertical="center" wrapText="1"/>
      <protection/>
    </xf>
    <xf numFmtId="0" fontId="23" fillId="8" borderId="0" xfId="62" applyFont="1" applyFill="1" applyBorder="1" applyAlignment="1" applyProtection="1">
      <alignment vertical="center" wrapText="1"/>
      <protection/>
    </xf>
    <xf numFmtId="0" fontId="9" fillId="8" borderId="0" xfId="62" applyFont="1" applyFill="1" applyBorder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horizontal="right" vertical="center" wrapText="1" indent="1"/>
      <protection/>
    </xf>
    <xf numFmtId="0" fontId="24" fillId="8" borderId="0" xfId="62" applyFont="1" applyFill="1" applyBorder="1" applyAlignment="1" applyProtection="1">
      <alignment horizontal="center" vertical="center" wrapText="1"/>
      <protection/>
    </xf>
    <xf numFmtId="0" fontId="0" fillId="7" borderId="8" xfId="62" applyFont="1" applyFill="1" applyBorder="1" applyAlignment="1" applyProtection="1">
      <alignment horizontal="center" vertical="center"/>
      <protection/>
    </xf>
    <xf numFmtId="14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vertical="center" wrapText="1"/>
      <protection/>
    </xf>
    <xf numFmtId="14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Alignment="1" applyProtection="1">
      <alignment horizontal="center" vertical="center" wrapText="1"/>
      <protection/>
    </xf>
    <xf numFmtId="0" fontId="25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2" applyFont="1" applyFill="1" applyBorder="1" applyAlignment="1" applyProtection="1">
      <alignment vertical="center" wrapText="1"/>
      <protection/>
    </xf>
    <xf numFmtId="49" fontId="12" fillId="0" borderId="0" xfId="62" applyNumberFormat="1" applyFont="1" applyFill="1" applyBorder="1" applyAlignment="1" applyProtection="1">
      <alignment horizontal="left" vertical="center" wrapText="1"/>
      <protection/>
    </xf>
    <xf numFmtId="49" fontId="23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9" xfId="62" applyFont="1" applyFill="1" applyBorder="1" applyAlignment="1" applyProtection="1">
      <alignment horizontal="right" vertical="center" wrapText="1" indent="1"/>
      <protection/>
    </xf>
    <xf numFmtId="0" fontId="0" fillId="7" borderId="8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Alignment="1" applyProtection="1">
      <alignment vertical="center" wrapText="1"/>
      <protection/>
    </xf>
    <xf numFmtId="0" fontId="0" fillId="9" borderId="10" xfId="60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wrapText="1"/>
      <protection/>
    </xf>
    <xf numFmtId="49" fontId="0" fillId="7" borderId="8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49" fontId="28" fillId="0" borderId="0" xfId="57" applyNumberFormat="1" applyFont="1" applyProtection="1">
      <alignment/>
      <protection/>
    </xf>
    <xf numFmtId="49" fontId="28" fillId="0" borderId="0" xfId="57" applyNumberFormat="1" applyFont="1" applyFill="1" applyAlignment="1" applyProtection="1">
      <alignment horizontal="left"/>
      <protection/>
    </xf>
    <xf numFmtId="49" fontId="28" fillId="0" borderId="0" xfId="57" applyNumberFormat="1" applyFont="1" applyFill="1" applyProtection="1">
      <alignment/>
      <protection/>
    </xf>
    <xf numFmtId="49" fontId="12" fillId="0" borderId="0" xfId="57" applyNumberFormat="1" applyFont="1" applyFill="1" applyProtection="1">
      <alignment/>
      <protection/>
    </xf>
    <xf numFmtId="2" fontId="12" fillId="0" borderId="0" xfId="57" applyNumberFormat="1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28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/>
      <protection/>
    </xf>
    <xf numFmtId="0" fontId="28" fillId="0" borderId="0" xfId="57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left"/>
      <protection/>
    </xf>
    <xf numFmtId="1" fontId="12" fillId="0" borderId="0" xfId="57" applyNumberFormat="1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center" vertical="center" wrapText="1"/>
      <protection/>
    </xf>
    <xf numFmtId="1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 vertical="center" wrapText="1"/>
      <protection/>
    </xf>
    <xf numFmtId="0" fontId="12" fillId="0" borderId="0" xfId="57" applyNumberFormat="1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31" fillId="0" borderId="0" xfId="57" applyFont="1" applyProtection="1">
      <alignment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0" xfId="57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Protection="1">
      <alignment/>
      <protection/>
    </xf>
    <xf numFmtId="0" fontId="32" fillId="0" borderId="0" xfId="57" applyFont="1" applyProtection="1">
      <alignment/>
      <protection/>
    </xf>
    <xf numFmtId="0" fontId="9" fillId="0" borderId="0" xfId="57" applyFont="1" applyAlignment="1" applyProtection="1">
      <alignment horizontal="center" vertical="center" wrapText="1"/>
      <protection/>
    </xf>
    <xf numFmtId="0" fontId="9" fillId="0" borderId="0" xfId="57" applyFont="1" applyProtection="1">
      <alignment/>
      <protection/>
    </xf>
    <xf numFmtId="0" fontId="9" fillId="0" borderId="0" xfId="57" applyFont="1" applyAlignment="1" applyProtection="1">
      <alignment horizontal="center"/>
      <protection/>
    </xf>
    <xf numFmtId="0" fontId="31" fillId="0" borderId="0" xfId="57" applyFont="1" applyAlignment="1" applyProtection="1">
      <alignment horizontal="centerContinuous" wrapText="1"/>
      <protection/>
    </xf>
    <xf numFmtId="0" fontId="0" fillId="0" borderId="0" xfId="57" applyFont="1" applyAlignment="1" applyProtection="1">
      <alignment horizontal="centerContinuous" wrapText="1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12" fillId="0" borderId="0" xfId="57" applyFont="1" applyFill="1" applyBorder="1" applyProtection="1">
      <alignment/>
      <protection/>
    </xf>
    <xf numFmtId="0" fontId="31" fillId="0" borderId="0" xfId="57" applyFont="1" applyFill="1" applyBorder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0" fillId="0" borderId="0" xfId="57" applyFont="1" applyBorder="1" applyProtection="1">
      <alignment/>
      <protection/>
    </xf>
    <xf numFmtId="0" fontId="28" fillId="0" borderId="0" xfId="57" applyFont="1" applyAlignment="1" applyProtection="1">
      <alignment horizontal="left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top" wrapText="1"/>
      <protection/>
    </xf>
    <xf numFmtId="49" fontId="12" fillId="0" borderId="0" xfId="57" applyNumberFormat="1" applyFont="1" applyAlignment="1" applyProtection="1">
      <alignment horizontal="left"/>
      <protection/>
    </xf>
    <xf numFmtId="49" fontId="12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right"/>
      <protection/>
    </xf>
    <xf numFmtId="1" fontId="12" fillId="0" borderId="0" xfId="57" applyNumberFormat="1" applyFont="1" applyAlignment="1" applyProtection="1">
      <alignment horizontal="left"/>
      <protection/>
    </xf>
    <xf numFmtId="1" fontId="12" fillId="0" borderId="0" xfId="57" applyNumberFormat="1" applyFont="1" applyProtection="1">
      <alignment/>
      <protection/>
    </xf>
    <xf numFmtId="1" fontId="12" fillId="0" borderId="0" xfId="57" applyNumberFormat="1" applyFont="1" applyAlignment="1" applyProtection="1">
      <alignment horizontal="right"/>
      <protection/>
    </xf>
    <xf numFmtId="0" fontId="12" fillId="0" borderId="0" xfId="57" applyNumberFormat="1" applyFont="1" applyAlignment="1" applyProtection="1">
      <alignment horizontal="right"/>
      <protection/>
    </xf>
    <xf numFmtId="49" fontId="28" fillId="0" borderId="0" xfId="57" applyNumberFormat="1" applyFont="1" applyAlignment="1" applyProtection="1">
      <alignment horizontal="left"/>
      <protection/>
    </xf>
    <xf numFmtId="0" fontId="28" fillId="0" borderId="0" xfId="57" applyFont="1" applyAlignment="1" applyProtection="1">
      <alignment horizontal="right"/>
      <protection/>
    </xf>
    <xf numFmtId="0" fontId="0" fillId="0" borderId="0" xfId="65" applyNumberFormat="1" applyFont="1" applyFill="1" applyBorder="1" applyProtection="1">
      <alignment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65" applyNumberFormat="1" applyFont="1" applyFill="1" applyProtection="1">
      <alignment/>
      <protection/>
    </xf>
    <xf numFmtId="0" fontId="18" fillId="0" borderId="0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/>
      <protection/>
    </xf>
    <xf numFmtId="0" fontId="9" fillId="2" borderId="8" xfId="64" applyFont="1" applyFill="1" applyBorder="1" applyAlignment="1" applyProtection="1">
      <alignment horizontal="center" vertical="center" wrapText="1"/>
      <protection/>
    </xf>
    <xf numFmtId="0" fontId="0" fillId="0" borderId="8" xfId="57" applyFont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vertical="center" wrapTex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Border="1" applyAlignment="1" applyProtection="1">
      <alignment vertical="center" wrapText="1"/>
      <protection/>
    </xf>
    <xf numFmtId="0" fontId="0" fillId="0" borderId="8" xfId="57" applyFont="1" applyBorder="1" applyAlignment="1" applyProtection="1">
      <alignment horizontal="center" vertical="center"/>
      <protection/>
    </xf>
    <xf numFmtId="0" fontId="0" fillId="0" borderId="8" xfId="57" applyFont="1" applyBorder="1" applyAlignment="1" applyProtection="1">
      <alignment horizontal="left" vertical="center" wrapText="1" indent="1"/>
      <protection/>
    </xf>
    <xf numFmtId="0" fontId="9" fillId="2" borderId="8" xfId="57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5" applyNumberFormat="1" applyFont="1" applyBorder="1" applyAlignment="1" applyProtection="1">
      <alignment vertical="center"/>
      <protection/>
    </xf>
    <xf numFmtId="0" fontId="0" fillId="0" borderId="0" xfId="65" applyNumberFormat="1" applyFont="1" applyBorder="1" applyAlignment="1" applyProtection="1">
      <alignment vertical="center"/>
      <protection/>
    </xf>
    <xf numFmtId="4" fontId="0" fillId="5" borderId="8" xfId="57" applyNumberFormat="1" applyFont="1" applyFill="1" applyBorder="1" applyAlignment="1" applyProtection="1">
      <alignment horizontal="right" vertical="center"/>
      <protection locked="0"/>
    </xf>
    <xf numFmtId="0" fontId="9" fillId="0" borderId="8" xfId="57" applyFont="1" applyFill="1" applyBorder="1" applyAlignment="1" applyProtection="1">
      <alignment horizontal="left" vertical="center" wrapText="1"/>
      <protection/>
    </xf>
    <xf numFmtId="0" fontId="9" fillId="0" borderId="8" xfId="57" applyFont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Protection="1">
      <alignment/>
      <protection/>
    </xf>
    <xf numFmtId="0" fontId="0" fillId="0" borderId="11" xfId="57" applyFont="1" applyFill="1" applyBorder="1" applyAlignment="1" applyProtection="1">
      <alignment horizontal="center" vertical="center" wrapText="1"/>
      <protection/>
    </xf>
    <xf numFmtId="0" fontId="0" fillId="0" borderId="11" xfId="57" applyFont="1" applyFill="1" applyBorder="1" applyAlignment="1" applyProtection="1">
      <alignment horizontal="center" vertical="center"/>
      <protection/>
    </xf>
    <xf numFmtId="4" fontId="0" fillId="0" borderId="11" xfId="57" applyNumberFormat="1" applyFont="1" applyFill="1" applyBorder="1" applyAlignment="1" applyProtection="1">
      <alignment horizontal="right"/>
      <protection/>
    </xf>
    <xf numFmtId="0" fontId="9" fillId="0" borderId="12" xfId="57" applyFont="1" applyFill="1" applyBorder="1" applyAlignment="1" applyProtection="1">
      <alignment horizontal="left" vertical="center" wrapText="1"/>
      <protection/>
    </xf>
    <xf numFmtId="0" fontId="9" fillId="0" borderId="12" xfId="57" applyFont="1" applyBorder="1" applyAlignment="1" applyProtection="1">
      <alignment horizontal="center" vertical="center"/>
      <protection/>
    </xf>
    <xf numFmtId="0" fontId="0" fillId="11" borderId="13" xfId="65" applyNumberFormat="1" applyFont="1" applyFill="1" applyBorder="1" applyProtection="1">
      <alignment/>
      <protection/>
    </xf>
    <xf numFmtId="0" fontId="27" fillId="11" borderId="14" xfId="45" applyNumberFormat="1" applyFont="1" applyFill="1" applyBorder="1" applyAlignment="1" applyProtection="1">
      <alignment horizontal="center" vertical="top"/>
      <protection/>
    </xf>
    <xf numFmtId="0" fontId="13" fillId="11" borderId="14" xfId="45" applyNumberFormat="1" applyFont="1" applyFill="1" applyBorder="1" applyAlignment="1" applyProtection="1">
      <alignment horizontal="center" vertical="top"/>
      <protection/>
    </xf>
    <xf numFmtId="0" fontId="13" fillId="11" borderId="15" xfId="45" applyNumberFormat="1" applyFont="1" applyFill="1" applyBorder="1" applyAlignment="1" applyProtection="1">
      <alignment horizontal="center" vertical="top"/>
      <protection/>
    </xf>
    <xf numFmtId="0" fontId="0" fillId="0" borderId="16" xfId="57" applyFont="1" applyFill="1" applyBorder="1" applyAlignment="1" applyProtection="1">
      <alignment horizontal="left" vertical="center" wrapText="1"/>
      <protection/>
    </xf>
    <xf numFmtId="0" fontId="0" fillId="0" borderId="16" xfId="57" applyFont="1" applyBorder="1" applyAlignment="1" applyProtection="1">
      <alignment horizontal="center" vertical="center"/>
      <protection/>
    </xf>
    <xf numFmtId="0" fontId="0" fillId="0" borderId="12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 vertical="center"/>
      <protection/>
    </xf>
    <xf numFmtId="4" fontId="0" fillId="5" borderId="17" xfId="57" applyNumberFormat="1" applyFont="1" applyFill="1" applyBorder="1" applyAlignment="1" applyProtection="1">
      <alignment horizontal="right" vertical="center"/>
      <protection locked="0"/>
    </xf>
    <xf numFmtId="0" fontId="0" fillId="7" borderId="8" xfId="67" applyNumberFormat="1" applyFont="1" applyFill="1" applyBorder="1" applyAlignment="1" applyProtection="1">
      <alignment horizontal="center" vertical="center" wrapText="1"/>
      <protection/>
    </xf>
    <xf numFmtId="215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215" fontId="0" fillId="7" borderId="8" xfId="57" applyNumberFormat="1" applyFont="1" applyFill="1" applyBorder="1" applyAlignment="1" applyProtection="1">
      <alignment horizontal="right" vertical="center" wrapText="1"/>
      <protection/>
    </xf>
    <xf numFmtId="215" fontId="0" fillId="7" borderId="8" xfId="57" applyNumberFormat="1" applyFont="1" applyFill="1" applyBorder="1" applyAlignment="1" applyProtection="1">
      <alignment horizontal="right" vertical="center"/>
      <protection/>
    </xf>
    <xf numFmtId="215" fontId="0" fillId="5" borderId="8" xfId="57" applyNumberFormat="1" applyFont="1" applyFill="1" applyBorder="1" applyAlignment="1" applyProtection="1">
      <alignment horizontal="right" vertical="center"/>
      <protection locked="0"/>
    </xf>
    <xf numFmtId="215" fontId="9" fillId="2" borderId="8" xfId="64" applyNumberFormat="1" applyFont="1" applyFill="1" applyBorder="1" applyAlignment="1" applyProtection="1">
      <alignment horizontal="center" vertical="center" wrapText="1"/>
      <protection/>
    </xf>
    <xf numFmtId="215" fontId="9" fillId="7" borderId="8" xfId="57" applyNumberFormat="1" applyFont="1" applyFill="1" applyBorder="1" applyAlignment="1" applyProtection="1">
      <alignment horizontal="right" vertical="center"/>
      <protection/>
    </xf>
    <xf numFmtId="215" fontId="9" fillId="7" borderId="12" xfId="57" applyNumberFormat="1" applyFont="1" applyFill="1" applyBorder="1" applyAlignment="1" applyProtection="1">
      <alignment horizontal="right" vertical="center"/>
      <protection/>
    </xf>
    <xf numFmtId="216" fontId="0" fillId="5" borderId="16" xfId="57" applyNumberFormat="1" applyFont="1" applyFill="1" applyBorder="1" applyAlignment="1" applyProtection="1">
      <alignment horizontal="right" vertical="center"/>
      <protection locked="0"/>
    </xf>
    <xf numFmtId="216" fontId="0" fillId="7" borderId="16" xfId="57" applyNumberFormat="1" applyFont="1" applyFill="1" applyBorder="1" applyAlignment="1" applyProtection="1">
      <alignment horizontal="right" vertical="center"/>
      <protection/>
    </xf>
    <xf numFmtId="216" fontId="0" fillId="5" borderId="12" xfId="57" applyNumberFormat="1" applyFont="1" applyFill="1" applyBorder="1" applyAlignment="1" applyProtection="1">
      <alignment horizontal="right" vertical="center"/>
      <protection locked="0"/>
    </xf>
    <xf numFmtId="216" fontId="0" fillId="7" borderId="12" xfId="57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8" xfId="54" applyFont="1" applyFill="1" applyBorder="1" applyAlignment="1" applyProtection="1">
      <alignment wrapText="1"/>
      <protection/>
    </xf>
    <xf numFmtId="49" fontId="40" fillId="0" borderId="19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9" xfId="54" applyFont="1" applyFill="1" applyBorder="1" applyAlignment="1" applyProtection="1">
      <alignment vertical="center" wrapText="1"/>
      <protection/>
    </xf>
    <xf numFmtId="49" fontId="35" fillId="0" borderId="18" xfId="54" applyFont="1" applyFill="1" applyBorder="1" applyAlignment="1" applyProtection="1">
      <alignment wrapText="1"/>
      <protection/>
    </xf>
    <xf numFmtId="49" fontId="42" fillId="0" borderId="19" xfId="54" applyFont="1" applyFill="1" applyBorder="1" applyAlignment="1" applyProtection="1">
      <alignment horizontal="left" vertical="center" wrapText="1"/>
      <protection/>
    </xf>
    <xf numFmtId="49" fontId="41" fillId="0" borderId="19" xfId="54" applyFont="1" applyFill="1" applyBorder="1" applyAlignment="1" applyProtection="1">
      <alignment horizontal="center" vertical="center" wrapText="1"/>
      <protection/>
    </xf>
    <xf numFmtId="49" fontId="42" fillId="0" borderId="18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3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20" xfId="54" applyFont="1" applyFill="1" applyBorder="1" applyAlignment="1" applyProtection="1">
      <alignment wrapText="1"/>
      <protection/>
    </xf>
    <xf numFmtId="49" fontId="42" fillId="0" borderId="21" xfId="54" applyFont="1" applyFill="1" applyBorder="1" applyAlignment="1" applyProtection="1">
      <alignment horizontal="left" vertical="center" wrapText="1"/>
      <protection/>
    </xf>
    <xf numFmtId="49" fontId="42" fillId="0" borderId="20" xfId="54" applyFont="1" applyFill="1" applyBorder="1" applyAlignment="1" applyProtection="1">
      <alignment horizontal="left" vertical="center" wrapText="1"/>
      <protection/>
    </xf>
    <xf numFmtId="49" fontId="42" fillId="0" borderId="22" xfId="54" applyFont="1" applyFill="1" applyBorder="1" applyAlignment="1" applyProtection="1">
      <alignment horizontal="left" vertical="center" wrapText="1"/>
      <protection/>
    </xf>
    <xf numFmtId="49" fontId="41" fillId="0" borderId="21" xfId="54" applyFont="1" applyFill="1" applyBorder="1" applyAlignment="1" applyProtection="1">
      <alignment vertical="center" wrapText="1"/>
      <protection/>
    </xf>
    <xf numFmtId="49" fontId="0" fillId="0" borderId="0" xfId="56" applyNumberFormat="1" applyFont="1" applyProtection="1">
      <alignment vertical="top"/>
      <protection/>
    </xf>
    <xf numFmtId="49" fontId="0" fillId="0" borderId="0" xfId="61" applyFont="1" applyAlignment="1" applyProtection="1">
      <alignment vertical="center" wrapText="1"/>
      <protection/>
    </xf>
    <xf numFmtId="49" fontId="12" fillId="0" borderId="0" xfId="61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0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50" fillId="8" borderId="0" xfId="57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>
      <alignment horizontal="center" vertical="center" wrapText="1"/>
      <protection/>
    </xf>
    <xf numFmtId="0" fontId="0" fillId="0" borderId="8" xfId="64" applyFont="1" applyFill="1" applyBorder="1" applyAlignment="1" applyProtection="1">
      <alignment horizontal="center" vertical="center" wrapText="1"/>
      <protection hidden="1"/>
    </xf>
    <xf numFmtId="0" fontId="50" fillId="0" borderId="0" xfId="64" applyFont="1" applyBorder="1" applyAlignment="1" applyProtection="1">
      <alignment horizontal="center" vertical="center" wrapText="1"/>
      <protection/>
    </xf>
    <xf numFmtId="0" fontId="0" fillId="0" borderId="8" xfId="65" applyNumberFormat="1" applyFont="1" applyBorder="1" applyAlignment="1" applyProtection="1">
      <alignment horizontal="center" vertical="center" wrapText="1"/>
      <protection/>
    </xf>
    <xf numFmtId="0" fontId="0" fillId="0" borderId="8" xfId="65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 indent="1"/>
      <protection/>
    </xf>
    <xf numFmtId="49" fontId="13" fillId="0" borderId="0" xfId="42" applyNumberFormat="1" applyFill="1" applyBorder="1" applyAlignment="1" applyProtection="1">
      <alignment horizontal="left" vertical="top" indent="1"/>
      <protection/>
    </xf>
    <xf numFmtId="22" fontId="0" fillId="0" borderId="0" xfId="60" applyNumberFormat="1" applyFont="1" applyAlignment="1" applyProtection="1">
      <alignment horizontal="left" vertical="center" wrapText="1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13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57" applyNumberFormat="1" applyFont="1" applyFill="1" applyBorder="1" applyAlignment="1" applyProtection="1">
      <alignment horizontal="right" vertical="center"/>
      <protection locked="0"/>
    </xf>
    <xf numFmtId="49" fontId="0" fillId="5" borderId="23" xfId="57" applyNumberFormat="1" applyFont="1" applyFill="1" applyBorder="1" applyAlignment="1" applyProtection="1">
      <alignment horizontal="right" vertical="center"/>
      <protection locked="0"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4" xfId="40" applyNumberFormat="1" applyFont="1" applyFill="1" applyBorder="1" applyAlignment="1">
      <alignment horizontal="center" vertical="center" wrapText="1"/>
      <protection/>
    </xf>
    <xf numFmtId="0" fontId="37" fillId="2" borderId="25" xfId="40" applyNumberFormat="1" applyFont="1" applyFill="1" applyBorder="1" applyAlignment="1">
      <alignment horizontal="center" vertical="center" wrapText="1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0" fillId="8" borderId="27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7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right" vertical="center" wrapText="1"/>
      <protection/>
    </xf>
    <xf numFmtId="0" fontId="37" fillId="0" borderId="0" xfId="34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center" vertical="center" wrapText="1"/>
      <protection/>
    </xf>
    <xf numFmtId="49" fontId="40" fillId="0" borderId="0" xfId="54" applyFont="1" applyFill="1" applyBorder="1" applyAlignment="1" applyProtection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 indent="1"/>
      <protection/>
    </xf>
    <xf numFmtId="0" fontId="40" fillId="0" borderId="0" xfId="54" applyNumberFormat="1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 wrapText="1"/>
      <protection/>
    </xf>
    <xf numFmtId="0" fontId="0" fillId="0" borderId="28" xfId="57" applyFont="1" applyFill="1" applyBorder="1" applyAlignment="1" applyProtection="1">
      <alignment horizontal="center" wrapText="1"/>
      <protection/>
    </xf>
    <xf numFmtId="0" fontId="18" fillId="0" borderId="29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5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8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8" applyFont="1" applyFill="1" applyBorder="1" applyAlignment="1">
      <alignment horizontal="center" vertical="center" wrapText="1" shrinkToFit="1"/>
      <protection/>
    </xf>
    <xf numFmtId="49" fontId="51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6" xfId="45" applyNumberFormat="1" applyFont="1" applyBorder="1" applyAlignment="1" applyProtection="1">
      <alignment horizontal="center" vertical="center"/>
      <protection/>
    </xf>
    <xf numFmtId="1" fontId="0" fillId="0" borderId="12" xfId="45" applyNumberFormat="1" applyFont="1" applyBorder="1" applyAlignment="1" applyProtection="1">
      <alignment horizontal="center" vertical="center"/>
      <protection/>
    </xf>
    <xf numFmtId="49" fontId="0" fillId="13" borderId="30" xfId="65" applyNumberFormat="1" applyFont="1" applyFill="1" applyBorder="1" applyAlignment="1" applyProtection="1">
      <alignment horizontal="left" vertical="center" wrapText="1"/>
      <protection locked="0"/>
    </xf>
    <xf numFmtId="49" fontId="0" fillId="13" borderId="31" xfId="6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0" fontId="9" fillId="2" borderId="8" xfId="65" applyNumberFormat="1" applyFont="1" applyFill="1" applyBorder="1" applyAlignment="1" applyProtection="1">
      <alignment horizontal="center" vertical="center"/>
      <protection/>
    </xf>
    <xf numFmtId="0" fontId="9" fillId="2" borderId="12" xfId="65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2" xfId="45" applyNumberFormat="1" applyFont="1" applyBorder="1" applyAlignment="1" applyProtection="1">
      <alignment horizontal="center" vertical="center"/>
      <protection/>
    </xf>
    <xf numFmtId="49" fontId="0" fillId="0" borderId="30" xfId="65" applyNumberFormat="1" applyFont="1" applyFill="1" applyBorder="1" applyAlignment="1" applyProtection="1">
      <alignment horizontal="left" vertical="center" wrapText="1"/>
      <protection/>
    </xf>
    <xf numFmtId="0" fontId="0" fillId="0" borderId="31" xfId="65" applyNumberFormat="1" applyFont="1" applyFill="1" applyBorder="1" applyAlignment="1" applyProtection="1">
      <alignment horizontal="left" vertical="center" wrapText="1"/>
      <protection/>
    </xf>
    <xf numFmtId="0" fontId="9" fillId="0" borderId="8" xfId="57" applyFont="1" applyFill="1" applyBorder="1" applyAlignment="1" applyProtection="1">
      <alignment horizontal="center"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49" fontId="0" fillId="13" borderId="16" xfId="65" applyNumberFormat="1" applyFont="1" applyFill="1" applyBorder="1" applyAlignment="1" applyProtection="1">
      <alignment horizontal="left" vertical="center" wrapText="1"/>
      <protection locked="0"/>
    </xf>
    <xf numFmtId="49" fontId="0" fillId="13" borderId="12" xfId="65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45" applyNumberFormat="1" applyFont="1" applyBorder="1" applyAlignment="1" applyProtection="1">
      <alignment horizontal="center" vertical="center"/>
      <protection/>
    </xf>
    <xf numFmtId="0" fontId="0" fillId="0" borderId="16" xfId="65" applyNumberFormat="1" applyFont="1" applyFill="1" applyBorder="1" applyAlignment="1" applyProtection="1">
      <alignment horizontal="left" vertical="center" wrapText="1"/>
      <protection/>
    </xf>
    <xf numFmtId="0" fontId="0" fillId="0" borderId="12" xfId="65" applyNumberFormat="1" applyFont="1" applyFill="1" applyBorder="1" applyAlignment="1" applyProtection="1">
      <alignment horizontal="left" vertical="center" wrapText="1"/>
      <protection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_test_расчет тепловой энергии - для разработки 30 03 11" xfId="55"/>
    <cellStyle name="Обычный_46EE(v6.1.1)" xfId="56"/>
    <cellStyle name="Обычный_FORM3.1" xfId="57"/>
    <cellStyle name="Обычный_FORM7" xfId="58"/>
    <cellStyle name="Обычный_INVEST.WARM.PLAN.4.78(v0.1)" xfId="59"/>
    <cellStyle name="Обычный_MINENERGO.340.PRIL79(v0.1)" xfId="60"/>
    <cellStyle name="Обычный_PREDEL.JKH.2010(v1.3)" xfId="61"/>
    <cellStyle name="Обычный_SIMPLE_1_massive2" xfId="62"/>
    <cellStyle name="Обычный_SIMPLE_1_massive3" xfId="63"/>
    <cellStyle name="Обычный_Форма 4 Станция" xfId="64"/>
    <cellStyle name="Обычный_Форма3" xfId="65"/>
    <cellStyle name="Обычный_Шаблон по источникам для Модуля Реестр (2)" xfId="66"/>
    <cellStyle name="Обычный_эскиз паспорта_9" xfId="67"/>
    <cellStyle name="Followed Hyperlink" xfId="68"/>
    <cellStyle name="Стиль 1" xfId="69"/>
    <cellStyle name="Формула" xfId="70"/>
    <cellStyle name="ФормулаВБ_Мониторинг инвестиций" xfId="71"/>
    <cellStyle name="ФормулаНаКонтроль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98</xdr:row>
      <xdr:rowOff>114300</xdr:rowOff>
    </xdr:from>
    <xdr:to>
      <xdr:col>9</xdr:col>
      <xdr:colOff>180975</xdr:colOff>
      <xdr:row>100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98</xdr:row>
      <xdr:rowOff>114300</xdr:rowOff>
    </xdr:from>
    <xdr:to>
      <xdr:col>15</xdr:col>
      <xdr:colOff>104775</xdr:colOff>
      <xdr:row>100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104775</xdr:rowOff>
    </xdr:from>
    <xdr:to>
      <xdr:col>5</xdr:col>
      <xdr:colOff>180975</xdr:colOff>
      <xdr:row>100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98</xdr:row>
      <xdr:rowOff>104775</xdr:rowOff>
    </xdr:from>
    <xdr:to>
      <xdr:col>11</xdr:col>
      <xdr:colOff>104775</xdr:colOff>
      <xdr:row>100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69</xdr:row>
      <xdr:rowOff>47625</xdr:rowOff>
    </xdr:from>
    <xdr:to>
      <xdr:col>22</xdr:col>
      <xdr:colOff>228600</xdr:colOff>
      <xdr:row>69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5720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3743325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sp@eias.ru" TargetMode="External" /><Relationship Id="rId3" Type="http://schemas.openxmlformats.org/officeDocument/2006/relationships/hyperlink" Target="http://eiasfst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fst.ru/?page=show_distrs" TargetMode="External" /><Relationship Id="rId7" Type="http://schemas.openxmlformats.org/officeDocument/2006/relationships/hyperlink" Target="http://eias.ru/?page=show_templates" TargetMode="External" /><Relationship Id="rId8" Type="http://schemas.openxmlformats.org/officeDocument/2006/relationships/hyperlink" Target="mailto:sp@eias.ru" TargetMode="External" /><Relationship Id="rId9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10" Type="http://schemas.openxmlformats.org/officeDocument/2006/relationships/hyperlink" Target="mailto:RRomashchenko@fstrf.ru" TargetMode="External" /><Relationship Id="rId11" Type="http://schemas.openxmlformats.org/officeDocument/2006/relationships/hyperlink" Target="mailto:AKustova@fstrf.ru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59" customWidth="1"/>
    <col min="2" max="2" width="8.7109375" style="159" customWidth="1"/>
    <col min="3" max="3" width="22.28125" style="159" customWidth="1"/>
    <col min="4" max="4" width="4.28125" style="159" customWidth="1"/>
    <col min="5" max="6" width="4.421875" style="159" customWidth="1"/>
    <col min="7" max="7" width="4.57421875" style="159" customWidth="1"/>
    <col min="8" max="24" width="4.421875" style="159" customWidth="1"/>
    <col min="25" max="25" width="4.421875" style="160" customWidth="1"/>
    <col min="26" max="26" width="9.140625" style="159" customWidth="1"/>
    <col min="27" max="27" width="9.140625" style="161" customWidth="1"/>
    <col min="28" max="16384" width="9.140625" style="159" customWidth="1"/>
  </cols>
  <sheetData>
    <row r="1" spans="1:27" ht="10.5" customHeight="1">
      <c r="A1" s="158"/>
      <c r="AA1" s="161" t="s">
        <v>234</v>
      </c>
    </row>
    <row r="2" spans="2:27" ht="16.5" customHeight="1">
      <c r="B2" s="218" t="str">
        <f>"Код шаблона: "&amp;GetCode()</f>
        <v>Код шаблона: FORM3.1.2015</v>
      </c>
      <c r="C2" s="218"/>
      <c r="D2" s="218"/>
      <c r="E2" s="218"/>
      <c r="F2" s="218"/>
      <c r="G2" s="218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0"/>
      <c r="Y2" s="161"/>
      <c r="AA2" s="159"/>
    </row>
    <row r="3" spans="2:25" ht="18" customHeight="1">
      <c r="B3" s="219" t="str">
        <f>"Версия "&amp;Getversion()</f>
        <v>Версия 1.0.1</v>
      </c>
      <c r="C3" s="219"/>
      <c r="D3" s="163"/>
      <c r="E3" s="163"/>
      <c r="F3" s="163"/>
      <c r="G3" s="163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2"/>
      <c r="T3" s="162"/>
      <c r="U3" s="162"/>
      <c r="V3" s="164"/>
      <c r="W3" s="164"/>
      <c r="X3" s="164"/>
      <c r="Y3" s="164"/>
    </row>
    <row r="4" spans="2:25" ht="6" customHeight="1">
      <c r="B4" s="165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</row>
    <row r="5" spans="1:29" ht="32.25" customHeight="1">
      <c r="A5" s="166"/>
      <c r="B5" s="220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2"/>
      <c r="Z5" s="166"/>
      <c r="AB5" s="166"/>
      <c r="AC5" s="166"/>
    </row>
    <row r="6" spans="1:25" ht="9.75" customHeight="1">
      <c r="A6" s="167"/>
      <c r="B6" s="168"/>
      <c r="C6" s="169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</row>
    <row r="7" spans="1:25" ht="15" customHeight="1">
      <c r="A7" s="167"/>
      <c r="B7" s="172"/>
      <c r="C7" s="173"/>
      <c r="D7" s="170"/>
      <c r="E7" s="223" t="s">
        <v>235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171"/>
    </row>
    <row r="8" spans="1:25" ht="15" customHeight="1">
      <c r="A8" s="167"/>
      <c r="B8" s="172"/>
      <c r="C8" s="173"/>
      <c r="D8" s="170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171"/>
    </row>
    <row r="9" spans="1:25" ht="15" customHeight="1">
      <c r="A9" s="167"/>
      <c r="B9" s="172"/>
      <c r="C9" s="173"/>
      <c r="D9" s="170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171"/>
    </row>
    <row r="10" spans="1:25" ht="10.5" customHeight="1">
      <c r="A10" s="167"/>
      <c r="B10" s="172"/>
      <c r="C10" s="173"/>
      <c r="D10" s="170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171"/>
    </row>
    <row r="11" spans="1:25" ht="27" customHeight="1">
      <c r="A11" s="167"/>
      <c r="B11" s="172"/>
      <c r="C11" s="173"/>
      <c r="D11" s="170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171"/>
    </row>
    <row r="12" spans="1:25" ht="12" customHeight="1">
      <c r="A12" s="167"/>
      <c r="B12" s="172"/>
      <c r="C12" s="173"/>
      <c r="D12" s="170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171"/>
    </row>
    <row r="13" spans="1:25" ht="38.25" customHeight="1">
      <c r="A13" s="167"/>
      <c r="B13" s="172"/>
      <c r="C13" s="173"/>
      <c r="D13" s="170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174"/>
    </row>
    <row r="14" spans="1:25" ht="15" customHeight="1">
      <c r="A14" s="167"/>
      <c r="B14" s="172"/>
      <c r="C14" s="173"/>
      <c r="D14" s="170"/>
      <c r="E14" s="223" t="s">
        <v>236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171"/>
    </row>
    <row r="15" spans="1:25" ht="15">
      <c r="A15" s="167"/>
      <c r="B15" s="172"/>
      <c r="C15" s="173"/>
      <c r="D15" s="170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171"/>
    </row>
    <row r="16" spans="1:25" ht="15">
      <c r="A16" s="167"/>
      <c r="B16" s="172"/>
      <c r="C16" s="173"/>
      <c r="D16" s="170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171"/>
    </row>
    <row r="17" spans="1:25" ht="15" customHeight="1">
      <c r="A17" s="167"/>
      <c r="B17" s="172"/>
      <c r="C17" s="173"/>
      <c r="D17" s="170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171"/>
    </row>
    <row r="18" spans="1:25" ht="15">
      <c r="A18" s="167"/>
      <c r="B18" s="172"/>
      <c r="C18" s="173"/>
      <c r="D18" s="170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171"/>
    </row>
    <row r="19" spans="1:25" ht="59.25" customHeight="1">
      <c r="A19" s="167"/>
      <c r="B19" s="172"/>
      <c r="C19" s="173"/>
      <c r="D19" s="175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171"/>
    </row>
    <row r="20" spans="1:25" ht="15" hidden="1">
      <c r="A20" s="167"/>
      <c r="B20" s="172"/>
      <c r="C20" s="173"/>
      <c r="D20" s="175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1"/>
    </row>
    <row r="21" spans="1:25" ht="14.25" customHeight="1" hidden="1">
      <c r="A21" s="167"/>
      <c r="B21" s="172"/>
      <c r="C21" s="173"/>
      <c r="D21" s="168"/>
      <c r="E21" s="177" t="s">
        <v>237</v>
      </c>
      <c r="F21" s="224" t="s">
        <v>238</v>
      </c>
      <c r="G21" s="225"/>
      <c r="H21" s="225"/>
      <c r="I21" s="225"/>
      <c r="J21" s="225"/>
      <c r="K21" s="225"/>
      <c r="L21" s="225"/>
      <c r="M21" s="225"/>
      <c r="N21" s="178"/>
      <c r="O21" s="179" t="s">
        <v>237</v>
      </c>
      <c r="P21" s="226" t="s">
        <v>239</v>
      </c>
      <c r="Q21" s="227"/>
      <c r="R21" s="227"/>
      <c r="S21" s="227"/>
      <c r="T21" s="227"/>
      <c r="U21" s="227"/>
      <c r="V21" s="227"/>
      <c r="W21" s="227"/>
      <c r="X21" s="227"/>
      <c r="Y21" s="171"/>
    </row>
    <row r="22" spans="1:25" ht="14.25" customHeight="1" hidden="1">
      <c r="A22" s="167"/>
      <c r="B22" s="172"/>
      <c r="C22" s="173"/>
      <c r="D22" s="168"/>
      <c r="E22" s="180" t="s">
        <v>237</v>
      </c>
      <c r="F22" s="224" t="s">
        <v>240</v>
      </c>
      <c r="G22" s="225"/>
      <c r="H22" s="225"/>
      <c r="I22" s="225"/>
      <c r="J22" s="225"/>
      <c r="K22" s="225"/>
      <c r="L22" s="225"/>
      <c r="M22" s="225"/>
      <c r="N22" s="178"/>
      <c r="O22" s="181" t="s">
        <v>237</v>
      </c>
      <c r="P22" s="226" t="s">
        <v>241</v>
      </c>
      <c r="Q22" s="227"/>
      <c r="R22" s="227"/>
      <c r="S22" s="227"/>
      <c r="T22" s="227"/>
      <c r="U22" s="227"/>
      <c r="V22" s="227"/>
      <c r="W22" s="227"/>
      <c r="X22" s="227"/>
      <c r="Y22" s="171"/>
    </row>
    <row r="23" spans="1:25" ht="27" customHeight="1" hidden="1">
      <c r="A23" s="167"/>
      <c r="B23" s="172"/>
      <c r="C23" s="173"/>
      <c r="D23" s="168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1"/>
    </row>
    <row r="24" spans="1:25" ht="10.5" customHeight="1" hidden="1">
      <c r="A24" s="167"/>
      <c r="B24" s="172"/>
      <c r="C24" s="173"/>
      <c r="D24" s="168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</row>
    <row r="25" spans="1:25" ht="27" customHeight="1" hidden="1">
      <c r="A25" s="167"/>
      <c r="B25" s="172"/>
      <c r="C25" s="173"/>
      <c r="D25" s="168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1"/>
    </row>
    <row r="26" spans="1:25" ht="12" customHeight="1" hidden="1">
      <c r="A26" s="167"/>
      <c r="B26" s="172"/>
      <c r="C26" s="173"/>
      <c r="D26" s="168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1"/>
    </row>
    <row r="27" spans="1:25" ht="38.25" customHeight="1" hidden="1">
      <c r="A27" s="167"/>
      <c r="B27" s="172"/>
      <c r="C27" s="173"/>
      <c r="D27" s="168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1"/>
    </row>
    <row r="28" spans="1:25" ht="15" hidden="1">
      <c r="A28" s="167"/>
      <c r="B28" s="172"/>
      <c r="C28" s="173"/>
      <c r="D28" s="168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1:25" ht="15" hidden="1">
      <c r="A29" s="167"/>
      <c r="B29" s="172"/>
      <c r="C29" s="173"/>
      <c r="D29" s="168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1"/>
    </row>
    <row r="30" spans="1:25" ht="15" hidden="1">
      <c r="A30" s="167"/>
      <c r="B30" s="172"/>
      <c r="C30" s="173"/>
      <c r="D30" s="168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1"/>
    </row>
    <row r="31" spans="1:25" ht="15" hidden="1">
      <c r="A31" s="167"/>
      <c r="B31" s="172"/>
      <c r="C31" s="173"/>
      <c r="D31" s="168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1"/>
    </row>
    <row r="32" spans="1:25" ht="15" hidden="1">
      <c r="A32" s="167"/>
      <c r="B32" s="172"/>
      <c r="C32" s="173"/>
      <c r="D32" s="168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1"/>
    </row>
    <row r="33" spans="1:25" ht="18.75" customHeight="1" hidden="1">
      <c r="A33" s="167"/>
      <c r="B33" s="172"/>
      <c r="C33" s="173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1"/>
    </row>
    <row r="34" spans="1:25" ht="15" hidden="1">
      <c r="A34" s="167"/>
      <c r="B34" s="172"/>
      <c r="C34" s="173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1"/>
    </row>
    <row r="35" spans="1:25" ht="24" customHeight="1" hidden="1">
      <c r="A35" s="167"/>
      <c r="B35" s="172"/>
      <c r="C35" s="173"/>
      <c r="D35" s="168"/>
      <c r="E35" s="230" t="s">
        <v>261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171"/>
    </row>
    <row r="36" spans="1:25" ht="38.25" customHeight="1" hidden="1">
      <c r="A36" s="167"/>
      <c r="B36" s="172"/>
      <c r="C36" s="173"/>
      <c r="D36" s="168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171"/>
    </row>
    <row r="37" spans="1:25" ht="9.75" customHeight="1" hidden="1">
      <c r="A37" s="167"/>
      <c r="B37" s="172"/>
      <c r="C37" s="173"/>
      <c r="D37" s="16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171"/>
    </row>
    <row r="38" spans="1:25" ht="51" customHeight="1" hidden="1">
      <c r="A38" s="167"/>
      <c r="B38" s="172"/>
      <c r="C38" s="173"/>
      <c r="D38" s="16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171"/>
    </row>
    <row r="39" spans="1:25" ht="15" customHeight="1" hidden="1">
      <c r="A39" s="167"/>
      <c r="B39" s="172"/>
      <c r="C39" s="173"/>
      <c r="D39" s="16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171"/>
    </row>
    <row r="40" spans="1:25" ht="12" customHeight="1" hidden="1">
      <c r="A40" s="167"/>
      <c r="B40" s="172"/>
      <c r="C40" s="173"/>
      <c r="D40" s="168"/>
      <c r="E40" s="237" t="s">
        <v>257</v>
      </c>
      <c r="F40" s="237"/>
      <c r="G40" s="237"/>
      <c r="H40" s="237"/>
      <c r="I40" s="217" t="s">
        <v>258</v>
      </c>
      <c r="J40" s="217"/>
      <c r="K40" s="217"/>
      <c r="L40" s="217"/>
      <c r="M40" s="217"/>
      <c r="N40" s="211"/>
      <c r="O40" s="211"/>
      <c r="P40" s="210"/>
      <c r="Q40" s="210"/>
      <c r="R40" s="210"/>
      <c r="S40" s="210"/>
      <c r="T40" s="210"/>
      <c r="U40" s="210"/>
      <c r="V40" s="210"/>
      <c r="W40" s="210"/>
      <c r="X40" s="210"/>
      <c r="Y40" s="171"/>
    </row>
    <row r="41" spans="1:25" ht="38.25" customHeight="1" hidden="1">
      <c r="A41" s="167"/>
      <c r="B41" s="172"/>
      <c r="C41" s="173"/>
      <c r="D41" s="168"/>
      <c r="E41" s="238" t="s">
        <v>259</v>
      </c>
      <c r="F41" s="238"/>
      <c r="G41" s="238"/>
      <c r="H41" s="238"/>
      <c r="I41" s="239" t="s">
        <v>260</v>
      </c>
      <c r="J41" s="239"/>
      <c r="K41" s="239"/>
      <c r="L41" s="239"/>
      <c r="M41" s="23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171"/>
    </row>
    <row r="42" spans="1:25" ht="15" hidden="1">
      <c r="A42" s="167"/>
      <c r="B42" s="172"/>
      <c r="C42" s="173"/>
      <c r="D42" s="16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171"/>
    </row>
    <row r="43" spans="1:25" ht="15" hidden="1">
      <c r="A43" s="167"/>
      <c r="B43" s="172"/>
      <c r="C43" s="173"/>
      <c r="D43" s="168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171"/>
    </row>
    <row r="44" spans="1:25" ht="33.75" customHeight="1" hidden="1">
      <c r="A44" s="167"/>
      <c r="B44" s="172"/>
      <c r="C44" s="173"/>
      <c r="D44" s="175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171"/>
    </row>
    <row r="45" spans="1:25" ht="15" hidden="1">
      <c r="A45" s="167"/>
      <c r="B45" s="172"/>
      <c r="C45" s="173"/>
      <c r="D45" s="175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171"/>
    </row>
    <row r="46" spans="1:25" ht="24" customHeight="1" hidden="1">
      <c r="A46" s="167"/>
      <c r="B46" s="172"/>
      <c r="C46" s="173"/>
      <c r="D46" s="168"/>
      <c r="E46" s="223" t="s">
        <v>242</v>
      </c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171"/>
    </row>
    <row r="47" spans="1:25" ht="37.5" customHeight="1" hidden="1">
      <c r="A47" s="167"/>
      <c r="B47" s="172"/>
      <c r="C47" s="173"/>
      <c r="D47" s="168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171"/>
    </row>
    <row r="48" spans="1:25" ht="24" customHeight="1" hidden="1">
      <c r="A48" s="167"/>
      <c r="B48" s="172"/>
      <c r="C48" s="173"/>
      <c r="D48" s="168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171"/>
    </row>
    <row r="49" spans="1:25" ht="51" customHeight="1" hidden="1">
      <c r="A49" s="167"/>
      <c r="B49" s="172"/>
      <c r="C49" s="173"/>
      <c r="D49" s="168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171"/>
    </row>
    <row r="50" spans="1:25" ht="15" hidden="1">
      <c r="A50" s="167"/>
      <c r="B50" s="172"/>
      <c r="C50" s="173"/>
      <c r="D50" s="168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171"/>
    </row>
    <row r="51" spans="1:25" ht="15" hidden="1">
      <c r="A51" s="167"/>
      <c r="B51" s="172"/>
      <c r="C51" s="173"/>
      <c r="D51" s="168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171"/>
    </row>
    <row r="52" spans="1:25" ht="15" hidden="1">
      <c r="A52" s="167"/>
      <c r="B52" s="172"/>
      <c r="C52" s="173"/>
      <c r="D52" s="168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171"/>
    </row>
    <row r="53" spans="1:25" ht="15" hidden="1">
      <c r="A53" s="167"/>
      <c r="B53" s="172"/>
      <c r="C53" s="173"/>
      <c r="D53" s="168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171"/>
    </row>
    <row r="54" spans="1:25" ht="15" hidden="1">
      <c r="A54" s="167"/>
      <c r="B54" s="172"/>
      <c r="C54" s="173"/>
      <c r="D54" s="168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171"/>
    </row>
    <row r="55" spans="1:25" ht="15" hidden="1">
      <c r="A55" s="167"/>
      <c r="B55" s="172"/>
      <c r="C55" s="173"/>
      <c r="D55" s="168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171"/>
    </row>
    <row r="56" spans="1:25" ht="25.5" customHeight="1" hidden="1">
      <c r="A56" s="167"/>
      <c r="B56" s="172"/>
      <c r="C56" s="173"/>
      <c r="D56" s="175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171"/>
    </row>
    <row r="57" spans="1:25" ht="15" hidden="1">
      <c r="A57" s="167"/>
      <c r="B57" s="172"/>
      <c r="C57" s="173"/>
      <c r="D57" s="175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171"/>
    </row>
    <row r="58" spans="1:25" ht="15" customHeight="1" hidden="1">
      <c r="A58" s="167"/>
      <c r="B58" s="172"/>
      <c r="C58" s="173"/>
      <c r="D58" s="168"/>
      <c r="E58" s="232" t="s">
        <v>243</v>
      </c>
      <c r="F58" s="232"/>
      <c r="G58" s="232"/>
      <c r="H58" s="217" t="s">
        <v>244</v>
      </c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171"/>
    </row>
    <row r="59" spans="1:25" ht="15" customHeight="1" hidden="1">
      <c r="A59" s="167"/>
      <c r="B59" s="172"/>
      <c r="C59" s="173"/>
      <c r="D59" s="168"/>
      <c r="E59" s="232" t="s">
        <v>245</v>
      </c>
      <c r="F59" s="232"/>
      <c r="G59" s="232"/>
      <c r="H59" s="217" t="s">
        <v>246</v>
      </c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171"/>
    </row>
    <row r="60" spans="1:25" ht="15" customHeight="1" hidden="1">
      <c r="A60" s="167"/>
      <c r="B60" s="172"/>
      <c r="C60" s="173"/>
      <c r="D60" s="168"/>
      <c r="E60" s="233" t="s">
        <v>247</v>
      </c>
      <c r="F60" s="233"/>
      <c r="G60" s="233"/>
      <c r="H60" s="217" t="s">
        <v>248</v>
      </c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171"/>
    </row>
    <row r="61" spans="1:25" ht="15" hidden="1">
      <c r="A61" s="167"/>
      <c r="B61" s="172"/>
      <c r="C61" s="173"/>
      <c r="D61" s="168"/>
      <c r="E61" s="182"/>
      <c r="F61" s="183"/>
      <c r="G61" s="184"/>
      <c r="H61" s="235" t="s">
        <v>249</v>
      </c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171"/>
    </row>
    <row r="62" spans="1:25" ht="27.75" customHeight="1" hidden="1">
      <c r="A62" s="167"/>
      <c r="B62" s="172"/>
      <c r="C62" s="173"/>
      <c r="D62" s="168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1"/>
    </row>
    <row r="63" spans="1:25" ht="15" hidden="1">
      <c r="A63" s="167"/>
      <c r="B63" s="172"/>
      <c r="C63" s="173"/>
      <c r="D63" s="168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1"/>
    </row>
    <row r="64" spans="1:25" ht="15" hidden="1">
      <c r="A64" s="167"/>
      <c r="B64" s="172"/>
      <c r="C64" s="173"/>
      <c r="D64" s="168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1"/>
    </row>
    <row r="65" spans="1:25" ht="15" hidden="1">
      <c r="A65" s="167"/>
      <c r="B65" s="172"/>
      <c r="C65" s="173"/>
      <c r="D65" s="168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1"/>
    </row>
    <row r="66" spans="1:25" ht="15" hidden="1">
      <c r="A66" s="167"/>
      <c r="B66" s="172"/>
      <c r="C66" s="173"/>
      <c r="D66" s="168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1"/>
    </row>
    <row r="67" spans="1:25" ht="15" hidden="1">
      <c r="A67" s="167"/>
      <c r="B67" s="172"/>
      <c r="C67" s="173"/>
      <c r="D67" s="168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1"/>
    </row>
    <row r="68" spans="1:25" ht="89.25" customHeight="1" hidden="1">
      <c r="A68" s="167"/>
      <c r="B68" s="172"/>
      <c r="C68" s="173"/>
      <c r="D68" s="175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1"/>
    </row>
    <row r="69" spans="1:25" ht="15" hidden="1">
      <c r="A69" s="167"/>
      <c r="B69" s="172"/>
      <c r="C69" s="173"/>
      <c r="D69" s="175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1"/>
    </row>
    <row r="70" spans="1:25" ht="26.25" customHeight="1" hidden="1">
      <c r="A70" s="167"/>
      <c r="B70" s="172"/>
      <c r="C70" s="173"/>
      <c r="D70" s="168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71"/>
    </row>
    <row r="71" spans="1:25" ht="29.25" customHeight="1" hidden="1">
      <c r="A71" s="167"/>
      <c r="B71" s="172"/>
      <c r="C71" s="173"/>
      <c r="D71" s="168"/>
      <c r="E71" s="241"/>
      <c r="F71" s="241"/>
      <c r="G71" s="241"/>
      <c r="H71" s="241"/>
      <c r="I71" s="241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171"/>
    </row>
    <row r="72" spans="1:25" ht="27" customHeight="1" hidden="1">
      <c r="A72" s="167"/>
      <c r="B72" s="172"/>
      <c r="C72" s="173"/>
      <c r="D72" s="168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71"/>
    </row>
    <row r="73" spans="1:25" ht="38.25" customHeight="1" hidden="1">
      <c r="A73" s="167"/>
      <c r="B73" s="172"/>
      <c r="C73" s="173"/>
      <c r="D73" s="168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71"/>
    </row>
    <row r="74" spans="1:25" ht="15" hidden="1">
      <c r="A74" s="167"/>
      <c r="B74" s="172"/>
      <c r="C74" s="173"/>
      <c r="D74" s="168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71"/>
    </row>
    <row r="75" spans="1:25" ht="131.25" customHeight="1" hidden="1">
      <c r="A75" s="167"/>
      <c r="B75" s="172"/>
      <c r="C75" s="173"/>
      <c r="D75" s="168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71"/>
    </row>
    <row r="76" spans="1:25" ht="15" hidden="1">
      <c r="A76" s="167"/>
      <c r="B76" s="172"/>
      <c r="C76" s="173"/>
      <c r="D76" s="168"/>
      <c r="E76" s="235"/>
      <c r="F76" s="235"/>
      <c r="G76" s="235"/>
      <c r="H76" s="228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171"/>
    </row>
    <row r="77" spans="1:25" ht="15" customHeight="1" hidden="1">
      <c r="A77" s="167"/>
      <c r="B77" s="172"/>
      <c r="C77" s="173"/>
      <c r="D77" s="168"/>
      <c r="E77" s="231" t="s">
        <v>245</v>
      </c>
      <c r="F77" s="231"/>
      <c r="G77" s="231"/>
      <c r="H77" s="217" t="s">
        <v>246</v>
      </c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171"/>
    </row>
    <row r="78" spans="1:25" ht="15" customHeight="1" hidden="1">
      <c r="A78" s="167"/>
      <c r="B78" s="172"/>
      <c r="C78" s="173"/>
      <c r="D78" s="168"/>
      <c r="E78" s="231" t="s">
        <v>243</v>
      </c>
      <c r="F78" s="231"/>
      <c r="G78" s="231"/>
      <c r="H78" s="217" t="s">
        <v>250</v>
      </c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171"/>
    </row>
    <row r="79" spans="1:25" ht="15" customHeight="1" hidden="1">
      <c r="A79" s="167"/>
      <c r="B79" s="172"/>
      <c r="C79" s="173"/>
      <c r="D79" s="168"/>
      <c r="E79" s="235"/>
      <c r="F79" s="235"/>
      <c r="G79" s="235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171"/>
    </row>
    <row r="80" spans="1:25" ht="15" customHeight="1" hidden="1">
      <c r="A80" s="167"/>
      <c r="B80" s="172"/>
      <c r="C80" s="173"/>
      <c r="D80" s="168"/>
      <c r="E80" s="235"/>
      <c r="F80" s="235"/>
      <c r="G80" s="235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171"/>
    </row>
    <row r="81" spans="1:25" ht="15" hidden="1">
      <c r="A81" s="167"/>
      <c r="B81" s="172"/>
      <c r="C81" s="173"/>
      <c r="D81" s="168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1"/>
    </row>
    <row r="82" spans="1:25" ht="15" hidden="1">
      <c r="A82" s="167"/>
      <c r="B82" s="172"/>
      <c r="C82" s="173"/>
      <c r="D82" s="168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1"/>
    </row>
    <row r="83" spans="1:25" ht="15" hidden="1">
      <c r="A83" s="167"/>
      <c r="B83" s="172"/>
      <c r="C83" s="173"/>
      <c r="D83" s="168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1"/>
    </row>
    <row r="84" spans="1:25" ht="15" hidden="1">
      <c r="A84" s="167"/>
      <c r="B84" s="172"/>
      <c r="C84" s="173"/>
      <c r="D84" s="168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1"/>
    </row>
    <row r="85" spans="1:25" ht="15" hidden="1">
      <c r="A85" s="167"/>
      <c r="B85" s="172"/>
      <c r="C85" s="173"/>
      <c r="D85" s="168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1"/>
    </row>
    <row r="86" spans="1:25" ht="15" hidden="1">
      <c r="A86" s="167"/>
      <c r="B86" s="172"/>
      <c r="C86" s="173"/>
      <c r="D86" s="168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1"/>
    </row>
    <row r="87" spans="1:25" ht="15" hidden="1">
      <c r="A87" s="167"/>
      <c r="B87" s="172"/>
      <c r="C87" s="173"/>
      <c r="D87" s="168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1"/>
    </row>
    <row r="88" spans="1:25" ht="15" hidden="1">
      <c r="A88" s="167"/>
      <c r="B88" s="172"/>
      <c r="C88" s="173"/>
      <c r="D88" s="168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1"/>
    </row>
    <row r="89" spans="1:25" ht="15" hidden="1">
      <c r="A89" s="167"/>
      <c r="B89" s="172"/>
      <c r="C89" s="173"/>
      <c r="D89" s="168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1"/>
    </row>
    <row r="90" spans="1:25" ht="15" hidden="1">
      <c r="A90" s="167"/>
      <c r="B90" s="172"/>
      <c r="C90" s="173"/>
      <c r="D90" s="168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1"/>
    </row>
    <row r="91" spans="1:25" ht="27" customHeight="1" hidden="1">
      <c r="A91" s="167"/>
      <c r="B91" s="172"/>
      <c r="C91" s="173"/>
      <c r="D91" s="175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1"/>
    </row>
    <row r="92" spans="1:25" ht="15" hidden="1">
      <c r="A92" s="167"/>
      <c r="B92" s="172"/>
      <c r="C92" s="173"/>
      <c r="D92" s="175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1"/>
    </row>
    <row r="93" spans="1:25" ht="25.5" customHeight="1" hidden="1">
      <c r="A93" s="167"/>
      <c r="B93" s="172"/>
      <c r="C93" s="173"/>
      <c r="D93" s="168"/>
      <c r="E93" s="240" t="s">
        <v>251</v>
      </c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171"/>
    </row>
    <row r="94" spans="1:25" ht="15" customHeight="1" hidden="1">
      <c r="A94" s="167"/>
      <c r="B94" s="172"/>
      <c r="C94" s="173"/>
      <c r="D94" s="168"/>
      <c r="E94" s="170"/>
      <c r="F94" s="170"/>
      <c r="G94" s="170"/>
      <c r="H94" s="187"/>
      <c r="I94" s="187"/>
      <c r="J94" s="187"/>
      <c r="K94" s="187"/>
      <c r="L94" s="187"/>
      <c r="M94" s="187"/>
      <c r="N94" s="187"/>
      <c r="O94" s="188"/>
      <c r="P94" s="188"/>
      <c r="Q94" s="188"/>
      <c r="R94" s="188"/>
      <c r="S94" s="188"/>
      <c r="T94" s="188"/>
      <c r="U94" s="170"/>
      <c r="V94" s="170"/>
      <c r="W94" s="170"/>
      <c r="X94" s="170"/>
      <c r="Y94" s="171"/>
    </row>
    <row r="95" spans="1:27" ht="15" customHeight="1" hidden="1">
      <c r="A95" s="167"/>
      <c r="B95" s="172"/>
      <c r="C95" s="173"/>
      <c r="D95" s="168"/>
      <c r="E95" s="189"/>
      <c r="F95" s="234" t="s">
        <v>252</v>
      </c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70"/>
      <c r="V95" s="170"/>
      <c r="W95" s="170"/>
      <c r="X95" s="170"/>
      <c r="Y95" s="171"/>
      <c r="AA95" s="161" t="s">
        <v>253</v>
      </c>
    </row>
    <row r="96" spans="1:25" ht="15" customHeight="1" hidden="1">
      <c r="A96" s="167"/>
      <c r="B96" s="172"/>
      <c r="C96" s="173"/>
      <c r="D96" s="168"/>
      <c r="E96" s="170"/>
      <c r="F96" s="170"/>
      <c r="G96" s="170"/>
      <c r="H96" s="187"/>
      <c r="I96" s="187"/>
      <c r="J96" s="187"/>
      <c r="K96" s="187"/>
      <c r="L96" s="187"/>
      <c r="M96" s="187"/>
      <c r="N96" s="187"/>
      <c r="O96" s="188"/>
      <c r="P96" s="188"/>
      <c r="Q96" s="188"/>
      <c r="R96" s="188"/>
      <c r="S96" s="188"/>
      <c r="T96" s="188"/>
      <c r="U96" s="170"/>
      <c r="V96" s="170"/>
      <c r="W96" s="170"/>
      <c r="X96" s="170"/>
      <c r="Y96" s="171"/>
    </row>
    <row r="97" spans="1:25" ht="15" hidden="1">
      <c r="A97" s="167"/>
      <c r="B97" s="172"/>
      <c r="C97" s="173"/>
      <c r="D97" s="168"/>
      <c r="E97" s="170"/>
      <c r="F97" s="234" t="s">
        <v>254</v>
      </c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171"/>
    </row>
    <row r="98" spans="1:25" ht="15" hidden="1">
      <c r="A98" s="167"/>
      <c r="B98" s="172"/>
      <c r="C98" s="173"/>
      <c r="D98" s="168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1"/>
    </row>
    <row r="99" spans="1:25" ht="15" hidden="1">
      <c r="A99" s="167"/>
      <c r="B99" s="172"/>
      <c r="C99" s="173"/>
      <c r="D99" s="168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1"/>
    </row>
    <row r="100" spans="1:25" ht="15" hidden="1">
      <c r="A100" s="167"/>
      <c r="B100" s="172"/>
      <c r="C100" s="173"/>
      <c r="D100" s="168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1"/>
    </row>
    <row r="101" spans="1:25" ht="15" hidden="1">
      <c r="A101" s="167"/>
      <c r="B101" s="172"/>
      <c r="C101" s="173"/>
      <c r="D101" s="168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1"/>
    </row>
    <row r="102" spans="1:25" ht="15" hidden="1">
      <c r="A102" s="167"/>
      <c r="B102" s="172"/>
      <c r="C102" s="173"/>
      <c r="D102" s="168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1"/>
    </row>
    <row r="103" spans="1:25" ht="15" hidden="1">
      <c r="A103" s="167"/>
      <c r="B103" s="172"/>
      <c r="C103" s="173"/>
      <c r="D103" s="168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1"/>
    </row>
    <row r="104" spans="1:25" ht="15" hidden="1">
      <c r="A104" s="167"/>
      <c r="B104" s="172"/>
      <c r="C104" s="173"/>
      <c r="D104" s="168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1"/>
    </row>
    <row r="105" spans="1:25" ht="15" hidden="1">
      <c r="A105" s="167"/>
      <c r="B105" s="172"/>
      <c r="C105" s="173"/>
      <c r="D105" s="168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1"/>
    </row>
    <row r="106" spans="1:25" ht="30" customHeight="1" hidden="1">
      <c r="A106" s="167"/>
      <c r="B106" s="172"/>
      <c r="C106" s="173"/>
      <c r="D106" s="168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1"/>
    </row>
    <row r="107" spans="1:25" ht="31.5" customHeight="1" hidden="1">
      <c r="A107" s="167"/>
      <c r="B107" s="172"/>
      <c r="C107" s="173"/>
      <c r="D107" s="168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1"/>
    </row>
    <row r="108" spans="1:25" ht="17.25" customHeight="1">
      <c r="A108" s="167"/>
      <c r="B108" s="190"/>
      <c r="C108" s="191"/>
      <c r="D108" s="192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4"/>
    </row>
  </sheetData>
  <sheetProtection password="FA9C" sheet="1" objects="1" scenarios="1" formatColumns="0" formatRows="0"/>
  <mergeCells count="37">
    <mergeCell ref="E40:H40"/>
    <mergeCell ref="I40:M40"/>
    <mergeCell ref="E41:H41"/>
    <mergeCell ref="I41:M41"/>
    <mergeCell ref="E93:X93"/>
    <mergeCell ref="F95:S95"/>
    <mergeCell ref="H61:X61"/>
    <mergeCell ref="E71:I71"/>
    <mergeCell ref="J71:X71"/>
    <mergeCell ref="E76:G76"/>
    <mergeCell ref="F97:X97"/>
    <mergeCell ref="E78:G78"/>
    <mergeCell ref="H78:X78"/>
    <mergeCell ref="E79:G79"/>
    <mergeCell ref="H79:X79"/>
    <mergeCell ref="E80:G80"/>
    <mergeCell ref="H80:X80"/>
    <mergeCell ref="H76:X76"/>
    <mergeCell ref="E35:X39"/>
    <mergeCell ref="E77:G77"/>
    <mergeCell ref="H77:X77"/>
    <mergeCell ref="E58:G58"/>
    <mergeCell ref="H58:X58"/>
    <mergeCell ref="E59:G59"/>
    <mergeCell ref="H59:X59"/>
    <mergeCell ref="E60:G60"/>
    <mergeCell ref="E46:X57"/>
    <mergeCell ref="H60:X60"/>
    <mergeCell ref="B2:G2"/>
    <mergeCell ref="B3:C3"/>
    <mergeCell ref="B5:Y5"/>
    <mergeCell ref="E7:X13"/>
    <mergeCell ref="E14:X19"/>
    <mergeCell ref="F21:M21"/>
    <mergeCell ref="P21:X21"/>
    <mergeCell ref="F22:M22"/>
    <mergeCell ref="P22:X22"/>
  </mergeCells>
  <hyperlinks>
    <hyperlink ref="H58" r:id="rId1" display="http://support.eias.ru/index.php?a=add&amp;catid=5"/>
    <hyperlink ref="H59" r:id="rId2" tooltip="Кликните по ссылке, чтобы написать письмо для технической поддержки" display="sp@eias.ru"/>
    <hyperlink ref="H60" r:id="rId3" display="http://eiasfst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60:X60" r:id="rId6" display="http://eiasfst.ru/?page=show_distrs"/>
    <hyperlink ref="H78" r:id="rId7" display="http://eias.ru/?page=show_templates"/>
    <hyperlink ref="H77" r:id="rId8" tooltip="Кликните по ссылке, чтобы написать письмо для технической поддержки" display="sp@eias.ru"/>
    <hyperlink ref="H77:V77" r:id="rId9" tooltip="Кликните по ссылке, чтобы написать письмо в службу поддержки пользователей" display="sp@eias.ru"/>
    <hyperlink ref="I40" r:id="rId10" display="RRomashchenko@fstrf.ru"/>
    <hyperlink ref="I41" r:id="rId11" display="AKustova@fstrf.ru"/>
  </hyperlinks>
  <printOptions/>
  <pageMargins left="0.7" right="0.7" top="0.75" bottom="0.75" header="0.3" footer="0.3"/>
  <pageSetup horizontalDpi="180" verticalDpi="180" orientation="portrait" paperSize="9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67" t="s">
        <v>96</v>
      </c>
      <c r="C2" s="267"/>
      <c r="D2" s="267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16384" width="9.140625" style="5" customWidth="1"/>
  </cols>
  <sheetData>
    <row r="1" spans="1:2" ht="11.25">
      <c r="A1" s="53" t="s">
        <v>110</v>
      </c>
      <c r="B1" s="125" t="s">
        <v>219</v>
      </c>
    </row>
    <row r="2" spans="1:2" ht="11.25">
      <c r="A2" s="6" t="s">
        <v>17</v>
      </c>
      <c r="B2" s="5" t="s">
        <v>220</v>
      </c>
    </row>
    <row r="3" spans="1:2" ht="11.25">
      <c r="A3" s="6" t="s">
        <v>18</v>
      </c>
      <c r="B3" s="5" t="s">
        <v>221</v>
      </c>
    </row>
    <row r="4" spans="1:2" ht="11.25">
      <c r="A4" s="6" t="s">
        <v>19</v>
      </c>
      <c r="B4" s="5" t="s">
        <v>222</v>
      </c>
    </row>
    <row r="5" spans="1:2" ht="11.25">
      <c r="A5" s="6" t="s">
        <v>20</v>
      </c>
      <c r="B5" s="5" t="s">
        <v>223</v>
      </c>
    </row>
    <row r="6" spans="1:2" ht="11.25">
      <c r="A6" s="6" t="s">
        <v>21</v>
      </c>
      <c r="B6" s="5" t="s">
        <v>224</v>
      </c>
    </row>
    <row r="7" spans="1:2" ht="11.25">
      <c r="A7" s="6" t="s">
        <v>22</v>
      </c>
      <c r="B7" s="5" t="s">
        <v>225</v>
      </c>
    </row>
    <row r="8" spans="1:2" ht="11.25">
      <c r="A8" s="6" t="s">
        <v>23</v>
      </c>
      <c r="B8" s="5" t="s">
        <v>265</v>
      </c>
    </row>
    <row r="9" ht="11.25">
      <c r="A9" s="6" t="s">
        <v>24</v>
      </c>
    </row>
    <row r="10" ht="11.25">
      <c r="A10" s="6" t="s">
        <v>25</v>
      </c>
    </row>
    <row r="11" ht="11.25">
      <c r="A11" s="6" t="s">
        <v>26</v>
      </c>
    </row>
    <row r="12" ht="11.25">
      <c r="A12" s="6" t="s">
        <v>108</v>
      </c>
    </row>
    <row r="13" ht="11.25">
      <c r="A13" s="6" t="s">
        <v>27</v>
      </c>
    </row>
    <row r="14" ht="11.25">
      <c r="A14" s="6" t="s">
        <v>109</v>
      </c>
    </row>
    <row r="15" ht="11.25">
      <c r="A15" s="6" t="s">
        <v>28</v>
      </c>
    </row>
    <row r="16" ht="11.25">
      <c r="A16" s="6" t="s">
        <v>29</v>
      </c>
    </row>
    <row r="17" ht="11.25">
      <c r="A17" s="6" t="s">
        <v>30</v>
      </c>
    </row>
    <row r="18" ht="11.25">
      <c r="A18" s="6" t="s">
        <v>31</v>
      </c>
    </row>
    <row r="19" ht="11.25">
      <c r="A19" s="6" t="s">
        <v>32</v>
      </c>
    </row>
    <row r="20" ht="11.25">
      <c r="A20" s="6" t="s">
        <v>33</v>
      </c>
    </row>
    <row r="21" ht="11.25">
      <c r="A21" s="6" t="s">
        <v>34</v>
      </c>
    </row>
    <row r="22" ht="11.25">
      <c r="A22" s="6" t="s">
        <v>35</v>
      </c>
    </row>
    <row r="23" ht="11.25">
      <c r="A23" s="6" t="s">
        <v>36</v>
      </c>
    </row>
    <row r="24" ht="11.25">
      <c r="A24" s="6" t="s">
        <v>37</v>
      </c>
    </row>
    <row r="25" ht="11.25">
      <c r="A25" s="6" t="s">
        <v>38</v>
      </c>
    </row>
    <row r="26" ht="11.25">
      <c r="A26" s="6" t="s">
        <v>39</v>
      </c>
    </row>
    <row r="27" ht="11.25">
      <c r="A27" s="6" t="s">
        <v>40</v>
      </c>
    </row>
    <row r="28" ht="11.25">
      <c r="A28" s="6" t="s">
        <v>41</v>
      </c>
    </row>
    <row r="29" ht="11.25">
      <c r="A29" s="6" t="s">
        <v>42</v>
      </c>
    </row>
    <row r="30" ht="11.25">
      <c r="A30" s="6" t="s">
        <v>43</v>
      </c>
    </row>
    <row r="31" ht="11.25">
      <c r="A31" s="6" t="s">
        <v>44</v>
      </c>
    </row>
    <row r="32" ht="11.25">
      <c r="A32" s="6" t="s">
        <v>45</v>
      </c>
    </row>
    <row r="33" ht="11.25">
      <c r="A33" s="6" t="s">
        <v>46</v>
      </c>
    </row>
    <row r="34" ht="11.25">
      <c r="A34" s="6" t="s">
        <v>47</v>
      </c>
    </row>
    <row r="35" ht="11.25">
      <c r="A35" s="6" t="s">
        <v>11</v>
      </c>
    </row>
    <row r="36" ht="11.25">
      <c r="A36" s="6" t="s">
        <v>12</v>
      </c>
    </row>
    <row r="37" ht="11.25">
      <c r="A37" s="6" t="s">
        <v>13</v>
      </c>
    </row>
    <row r="38" ht="11.25">
      <c r="A38" s="6" t="s">
        <v>14</v>
      </c>
    </row>
    <row r="39" ht="11.25">
      <c r="A39" s="6" t="s">
        <v>15</v>
      </c>
    </row>
    <row r="40" ht="11.25">
      <c r="A40" s="6" t="s">
        <v>16</v>
      </c>
    </row>
    <row r="41" ht="11.25">
      <c r="A41" s="6" t="s">
        <v>48</v>
      </c>
    </row>
    <row r="42" ht="11.25">
      <c r="A42" s="6" t="s">
        <v>49</v>
      </c>
    </row>
    <row r="43" ht="11.25">
      <c r="A43" s="6" t="s">
        <v>50</v>
      </c>
    </row>
    <row r="44" ht="11.25">
      <c r="A44" s="6" t="s">
        <v>51</v>
      </c>
    </row>
    <row r="45" ht="11.25">
      <c r="A45" s="6" t="s">
        <v>52</v>
      </c>
    </row>
    <row r="46" ht="11.25">
      <c r="A46" s="6" t="s">
        <v>73</v>
      </c>
    </row>
    <row r="47" ht="11.25">
      <c r="A47" s="6" t="s">
        <v>74</v>
      </c>
    </row>
    <row r="48" ht="11.25">
      <c r="A48" s="6" t="s">
        <v>75</v>
      </c>
    </row>
    <row r="49" ht="11.25">
      <c r="A49" s="6" t="s">
        <v>53</v>
      </c>
    </row>
    <row r="50" ht="11.25">
      <c r="A50" s="6" t="s">
        <v>54</v>
      </c>
    </row>
    <row r="51" ht="11.25">
      <c r="A51" s="6" t="s">
        <v>55</v>
      </c>
    </row>
    <row r="52" ht="11.25">
      <c r="A52" s="6" t="s">
        <v>56</v>
      </c>
    </row>
    <row r="53" ht="11.25">
      <c r="A53" s="6" t="s">
        <v>57</v>
      </c>
    </row>
    <row r="54" ht="11.25">
      <c r="A54" s="6" t="s">
        <v>58</v>
      </c>
    </row>
    <row r="55" ht="11.25">
      <c r="A55" s="6" t="s">
        <v>59</v>
      </c>
    </row>
    <row r="56" ht="11.25">
      <c r="A56" s="6" t="s">
        <v>60</v>
      </c>
    </row>
    <row r="57" ht="11.25">
      <c r="A57" s="6" t="s">
        <v>61</v>
      </c>
    </row>
    <row r="58" ht="11.25">
      <c r="A58" s="6" t="s">
        <v>62</v>
      </c>
    </row>
    <row r="59" ht="11.25">
      <c r="A59" s="6" t="s">
        <v>63</v>
      </c>
    </row>
    <row r="60" ht="11.25">
      <c r="A60" s="6" t="s">
        <v>4</v>
      </c>
    </row>
    <row r="61" ht="11.25">
      <c r="A61" s="6" t="s">
        <v>64</v>
      </c>
    </row>
    <row r="62" ht="11.25">
      <c r="A62" s="6" t="s">
        <v>65</v>
      </c>
    </row>
    <row r="63" ht="11.25">
      <c r="A63" s="6" t="s">
        <v>66</v>
      </c>
    </row>
    <row r="64" ht="11.25">
      <c r="A64" s="6" t="s">
        <v>67</v>
      </c>
    </row>
    <row r="65" ht="11.25">
      <c r="A65" s="6" t="s">
        <v>68</v>
      </c>
    </row>
    <row r="66" ht="11.25">
      <c r="A66" s="6" t="s">
        <v>69</v>
      </c>
    </row>
    <row r="67" ht="11.25">
      <c r="A67" s="6" t="s">
        <v>70</v>
      </c>
    </row>
    <row r="68" ht="11.25">
      <c r="A68" s="6" t="s">
        <v>71</v>
      </c>
    </row>
    <row r="69" ht="11.25">
      <c r="A69" s="6" t="s">
        <v>72</v>
      </c>
    </row>
    <row r="70" ht="11.25">
      <c r="A70" s="6" t="s">
        <v>76</v>
      </c>
    </row>
    <row r="71" ht="11.25">
      <c r="A71" s="6" t="s">
        <v>77</v>
      </c>
    </row>
    <row r="72" ht="11.25">
      <c r="A72" s="6" t="s">
        <v>78</v>
      </c>
    </row>
    <row r="73" ht="11.25">
      <c r="A73" s="6" t="s">
        <v>79</v>
      </c>
    </row>
    <row r="74" ht="11.25">
      <c r="A74" s="6" t="s">
        <v>80</v>
      </c>
    </row>
    <row r="75" ht="11.25">
      <c r="A75" s="6" t="s">
        <v>81</v>
      </c>
    </row>
    <row r="76" ht="11.25">
      <c r="A76" s="6" t="s">
        <v>82</v>
      </c>
    </row>
    <row r="77" ht="11.25">
      <c r="A77" s="6" t="s">
        <v>10</v>
      </c>
    </row>
    <row r="78" ht="11.25">
      <c r="A78" s="6" t="s">
        <v>83</v>
      </c>
    </row>
    <row r="79" ht="11.25">
      <c r="A79" s="6" t="s">
        <v>84</v>
      </c>
    </row>
    <row r="80" ht="11.25">
      <c r="A80" s="6" t="s">
        <v>85</v>
      </c>
    </row>
    <row r="81" ht="11.25">
      <c r="A81" s="6" t="s">
        <v>86</v>
      </c>
    </row>
    <row r="82" ht="11.25">
      <c r="A82" s="6" t="s">
        <v>87</v>
      </c>
    </row>
    <row r="83" ht="11.25">
      <c r="A83" s="6" t="s">
        <v>88</v>
      </c>
    </row>
    <row r="84" ht="11.25">
      <c r="A84" s="6" t="s">
        <v>89</v>
      </c>
    </row>
    <row r="85" ht="11.25">
      <c r="A85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158</v>
      </c>
    </row>
    <row r="2" ht="12" thickBot="1"/>
    <row r="3" spans="3:24" s="111" customFormat="1" ht="12" thickTop="1">
      <c r="C3" s="262"/>
      <c r="D3" s="255"/>
      <c r="E3" s="268"/>
      <c r="F3" s="141" t="s">
        <v>196</v>
      </c>
      <c r="G3" s="142" t="s">
        <v>129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>
        <f>SUM(K3:V3)/12</f>
        <v>0</v>
      </c>
      <c r="X3" s="259"/>
    </row>
    <row r="4" spans="3:24" s="111" customFormat="1" ht="12" thickBot="1">
      <c r="C4" s="262"/>
      <c r="D4" s="256"/>
      <c r="E4" s="269"/>
      <c r="F4" s="143" t="s">
        <v>204</v>
      </c>
      <c r="G4" s="144" t="s">
        <v>207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7">
        <f>MAX(K4:V4)</f>
        <v>0</v>
      </c>
      <c r="X4" s="259"/>
    </row>
    <row r="5" ht="12" thickTop="1"/>
    <row r="6" s="57" customFormat="1" ht="11.25">
      <c r="A6" s="57" t="s">
        <v>159</v>
      </c>
    </row>
    <row r="7" ht="12" thickBot="1"/>
    <row r="8" spans="3:12" s="111" customFormat="1" ht="12" thickTop="1">
      <c r="C8" s="262"/>
      <c r="D8" s="270"/>
      <c r="E8" s="271"/>
      <c r="F8" s="141" t="s">
        <v>196</v>
      </c>
      <c r="G8" s="142" t="s">
        <v>129</v>
      </c>
      <c r="H8" s="155">
        <f>(Субабоненты!K8+Субабоненты!L8+Субабоненты!M8)/3</f>
        <v>0</v>
      </c>
      <c r="I8" s="155">
        <f>(Субабоненты!N8+Субабоненты!O8+Субабоненты!P8)/3</f>
        <v>0</v>
      </c>
      <c r="J8" s="155">
        <f>(Субабоненты!Q8+Субабоненты!R8+Субабоненты!S8)/3</f>
        <v>0</v>
      </c>
      <c r="K8" s="155">
        <f>(Субабоненты!T8+Субабоненты!U8+Субабоненты!V8)/3</f>
        <v>0</v>
      </c>
      <c r="L8" s="259"/>
    </row>
    <row r="9" spans="3:12" s="111" customFormat="1" ht="12" thickBot="1">
      <c r="C9" s="262"/>
      <c r="D9" s="263"/>
      <c r="E9" s="272"/>
      <c r="F9" s="143" t="s">
        <v>204</v>
      </c>
      <c r="G9" s="144" t="s">
        <v>207</v>
      </c>
      <c r="H9" s="157">
        <f>MAX(Субабоненты!K9,Субабоненты!L9,Субабоненты!M9)</f>
        <v>0</v>
      </c>
      <c r="I9" s="157">
        <f>MAX(Субабоненты!N9,Субабоненты!O9,Субабоненты!P9)</f>
        <v>0</v>
      </c>
      <c r="J9" s="157">
        <f>MAX(Субабоненты!Q9,Субабоненты!R9,Субабоненты!S9)</f>
        <v>0</v>
      </c>
      <c r="K9" s="157">
        <f>MAX(Субабоненты!T9,Субабоненты!U9,Субабоненты!V9)</f>
        <v>0</v>
      </c>
      <c r="L9" s="259"/>
    </row>
    <row r="10" ht="12" thickTop="1"/>
  </sheetData>
  <sheetProtection/>
  <mergeCells count="8">
    <mergeCell ref="C3:C4"/>
    <mergeCell ref="D3:D4"/>
    <mergeCell ref="E3:E4"/>
    <mergeCell ref="X3:X4"/>
    <mergeCell ref="C8:C9"/>
    <mergeCell ref="D8:D9"/>
    <mergeCell ref="E8:E9"/>
    <mergeCell ref="L8:L9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105</v>
      </c>
    </row>
    <row r="4" spans="1:2" ht="11.25">
      <c r="A4" t="s">
        <v>101</v>
      </c>
      <c r="B4" t="s">
        <v>160</v>
      </c>
    </row>
    <row r="5" spans="1:2" ht="11.25">
      <c r="A5" t="s">
        <v>164</v>
      </c>
      <c r="B5" t="s">
        <v>121</v>
      </c>
    </row>
    <row r="6" spans="1:2" ht="11.25">
      <c r="A6" t="s">
        <v>226</v>
      </c>
      <c r="B6" t="s">
        <v>106</v>
      </c>
    </row>
    <row r="7" spans="1:2" ht="11.25">
      <c r="A7" t="s">
        <v>227</v>
      </c>
      <c r="B7" t="s">
        <v>102</v>
      </c>
    </row>
    <row r="8" spans="1:2" ht="11.25">
      <c r="A8" t="s">
        <v>228</v>
      </c>
      <c r="B8" t="s">
        <v>104</v>
      </c>
    </row>
    <row r="9" spans="1:2" ht="11.25">
      <c r="A9" t="s">
        <v>229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 t="s">
        <v>396</v>
      </c>
      <c r="B12" t="s">
        <v>231</v>
      </c>
    </row>
    <row r="13" spans="1:2" ht="11.25">
      <c r="A13"/>
      <c r="B13" t="s">
        <v>230</v>
      </c>
    </row>
    <row r="14" spans="1:2" ht="11.25">
      <c r="A14"/>
      <c r="B14" t="s">
        <v>255</v>
      </c>
    </row>
    <row r="15" spans="1:2" ht="11.25">
      <c r="A15"/>
      <c r="B15" t="s">
        <v>122</v>
      </c>
    </row>
    <row r="16" spans="1:2" ht="11.25">
      <c r="A16"/>
      <c r="B16" t="s">
        <v>256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:G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267</v>
      </c>
      <c r="B1" s="4" t="s">
        <v>268</v>
      </c>
      <c r="C1" s="4" t="s">
        <v>269</v>
      </c>
      <c r="D1" s="4" t="s">
        <v>270</v>
      </c>
      <c r="E1" s="4" t="s">
        <v>271</v>
      </c>
      <c r="F1" s="4" t="s">
        <v>272</v>
      </c>
      <c r="G1" s="4" t="s">
        <v>273</v>
      </c>
    </row>
    <row r="2" spans="1:7" ht="11.25">
      <c r="A2" s="4">
        <v>1</v>
      </c>
      <c r="B2" s="4" t="s">
        <v>31</v>
      </c>
      <c r="C2" s="4" t="s">
        <v>274</v>
      </c>
      <c r="D2" s="4" t="s">
        <v>275</v>
      </c>
      <c r="E2" s="4" t="s">
        <v>276</v>
      </c>
      <c r="F2" s="4" t="s">
        <v>277</v>
      </c>
      <c r="G2" s="4" t="s">
        <v>277</v>
      </c>
    </row>
    <row r="3" spans="1:7" ht="11.25">
      <c r="A3" s="4">
        <v>2</v>
      </c>
      <c r="B3" s="4" t="s">
        <v>31</v>
      </c>
      <c r="C3" s="4" t="s">
        <v>278</v>
      </c>
      <c r="D3" s="4" t="s">
        <v>279</v>
      </c>
      <c r="E3" s="4" t="s">
        <v>280</v>
      </c>
      <c r="F3" s="4" t="s">
        <v>277</v>
      </c>
      <c r="G3" s="4" t="s">
        <v>277</v>
      </c>
    </row>
    <row r="4" spans="1:7" ht="11.25">
      <c r="A4" s="4">
        <v>3</v>
      </c>
      <c r="B4" s="4" t="s">
        <v>31</v>
      </c>
      <c r="C4" s="4" t="s">
        <v>281</v>
      </c>
      <c r="D4" s="4" t="s">
        <v>282</v>
      </c>
      <c r="E4" s="4" t="s">
        <v>283</v>
      </c>
      <c r="F4" s="4" t="s">
        <v>277</v>
      </c>
      <c r="G4" s="4" t="s">
        <v>277</v>
      </c>
    </row>
    <row r="5" spans="1:7" ht="11.25">
      <c r="A5" s="4">
        <v>4</v>
      </c>
      <c r="B5" s="4" t="s">
        <v>31</v>
      </c>
      <c r="C5" s="4" t="s">
        <v>284</v>
      </c>
      <c r="D5" s="4" t="s">
        <v>285</v>
      </c>
      <c r="E5" s="4" t="s">
        <v>286</v>
      </c>
      <c r="F5" s="4" t="s">
        <v>277</v>
      </c>
      <c r="G5" s="4" t="s">
        <v>277</v>
      </c>
    </row>
    <row r="6" spans="1:7" ht="11.25">
      <c r="A6" s="4">
        <v>5</v>
      </c>
      <c r="B6" s="4" t="s">
        <v>31</v>
      </c>
      <c r="C6" s="4" t="s">
        <v>287</v>
      </c>
      <c r="D6" s="4" t="s">
        <v>288</v>
      </c>
      <c r="E6" s="4" t="s">
        <v>289</v>
      </c>
      <c r="F6" s="4" t="s">
        <v>277</v>
      </c>
      <c r="G6" s="4" t="s">
        <v>277</v>
      </c>
    </row>
    <row r="7" spans="1:7" ht="11.25">
      <c r="A7" s="4">
        <v>6</v>
      </c>
      <c r="B7" s="4" t="s">
        <v>31</v>
      </c>
      <c r="C7" s="4" t="s">
        <v>290</v>
      </c>
      <c r="D7" s="4" t="s">
        <v>291</v>
      </c>
      <c r="E7" s="4" t="s">
        <v>292</v>
      </c>
      <c r="F7" s="4" t="s">
        <v>277</v>
      </c>
      <c r="G7" s="4" t="s">
        <v>277</v>
      </c>
    </row>
    <row r="8" spans="1:7" ht="11.25">
      <c r="A8" s="4">
        <v>7</v>
      </c>
      <c r="B8" s="4" t="s">
        <v>31</v>
      </c>
      <c r="C8" s="4" t="s">
        <v>293</v>
      </c>
      <c r="D8" s="4" t="s">
        <v>279</v>
      </c>
      <c r="E8" s="4" t="s">
        <v>294</v>
      </c>
      <c r="F8" s="4" t="s">
        <v>277</v>
      </c>
      <c r="G8" s="4" t="s">
        <v>277</v>
      </c>
    </row>
    <row r="9" spans="1:7" ht="11.25">
      <c r="A9" s="4">
        <v>8</v>
      </c>
      <c r="B9" s="4" t="s">
        <v>31</v>
      </c>
      <c r="C9" s="4" t="s">
        <v>295</v>
      </c>
      <c r="D9" s="4" t="s">
        <v>296</v>
      </c>
      <c r="E9" s="4" t="s">
        <v>297</v>
      </c>
      <c r="F9" s="4" t="s">
        <v>277</v>
      </c>
      <c r="G9" s="4" t="s">
        <v>277</v>
      </c>
    </row>
    <row r="10" spans="1:7" ht="11.25">
      <c r="A10" s="4">
        <v>9</v>
      </c>
      <c r="B10" s="4" t="s">
        <v>31</v>
      </c>
      <c r="C10" s="4" t="s">
        <v>298</v>
      </c>
      <c r="D10" s="4" t="s">
        <v>299</v>
      </c>
      <c r="E10" s="4" t="s">
        <v>300</v>
      </c>
      <c r="F10" s="4" t="s">
        <v>277</v>
      </c>
      <c r="G10" s="4" t="s">
        <v>277</v>
      </c>
    </row>
    <row r="11" spans="1:7" ht="11.25">
      <c r="A11" s="4">
        <v>10</v>
      </c>
      <c r="B11" s="4" t="s">
        <v>31</v>
      </c>
      <c r="C11" s="4" t="s">
        <v>301</v>
      </c>
      <c r="D11" s="4" t="s">
        <v>302</v>
      </c>
      <c r="E11" s="4" t="s">
        <v>292</v>
      </c>
      <c r="F11" s="4" t="s">
        <v>277</v>
      </c>
      <c r="G11" s="4" t="s">
        <v>277</v>
      </c>
    </row>
    <row r="12" spans="1:7" ht="11.25">
      <c r="A12" s="4">
        <v>11</v>
      </c>
      <c r="B12" s="4" t="s">
        <v>31</v>
      </c>
      <c r="C12" s="4" t="s">
        <v>303</v>
      </c>
      <c r="D12" s="4" t="s">
        <v>304</v>
      </c>
      <c r="E12" s="4" t="s">
        <v>305</v>
      </c>
      <c r="F12" s="4" t="s">
        <v>277</v>
      </c>
      <c r="G12" s="4" t="s">
        <v>277</v>
      </c>
    </row>
    <row r="13" spans="1:7" ht="11.25">
      <c r="A13" s="4">
        <v>12</v>
      </c>
      <c r="B13" s="4" t="s">
        <v>31</v>
      </c>
      <c r="C13" s="4" t="s">
        <v>306</v>
      </c>
      <c r="D13" s="4" t="s">
        <v>307</v>
      </c>
      <c r="E13" s="4" t="s">
        <v>308</v>
      </c>
      <c r="F13" s="4" t="s">
        <v>277</v>
      </c>
      <c r="G13" s="4" t="s">
        <v>277</v>
      </c>
    </row>
    <row r="14" spans="1:7" ht="11.25">
      <c r="A14" s="4">
        <v>13</v>
      </c>
      <c r="B14" s="4" t="s">
        <v>31</v>
      </c>
      <c r="C14" s="4" t="s">
        <v>309</v>
      </c>
      <c r="D14" s="4" t="s">
        <v>310</v>
      </c>
      <c r="E14" s="4" t="s">
        <v>311</v>
      </c>
      <c r="F14" s="4" t="s">
        <v>277</v>
      </c>
      <c r="G14" s="4" t="s">
        <v>277</v>
      </c>
    </row>
    <row r="15" spans="1:7" ht="11.25">
      <c r="A15" s="4">
        <v>14</v>
      </c>
      <c r="B15" s="4" t="s">
        <v>31</v>
      </c>
      <c r="C15" s="4" t="s">
        <v>312</v>
      </c>
      <c r="D15" s="4" t="s">
        <v>313</v>
      </c>
      <c r="E15" s="4" t="s">
        <v>314</v>
      </c>
      <c r="F15" s="4" t="s">
        <v>277</v>
      </c>
      <c r="G15" s="4" t="s">
        <v>277</v>
      </c>
    </row>
    <row r="16" spans="1:7" ht="11.25">
      <c r="A16" s="4">
        <v>15</v>
      </c>
      <c r="B16" s="4" t="s">
        <v>31</v>
      </c>
      <c r="C16" s="4" t="s">
        <v>315</v>
      </c>
      <c r="D16" s="4" t="s">
        <v>316</v>
      </c>
      <c r="E16" s="4" t="s">
        <v>317</v>
      </c>
      <c r="F16" s="4" t="s">
        <v>277</v>
      </c>
      <c r="G16" s="4" t="s">
        <v>277</v>
      </c>
    </row>
    <row r="17" spans="1:7" ht="11.25">
      <c r="A17" s="4">
        <v>16</v>
      </c>
      <c r="B17" s="4" t="s">
        <v>31</v>
      </c>
      <c r="C17" s="4" t="s">
        <v>318</v>
      </c>
      <c r="D17" s="4" t="s">
        <v>316</v>
      </c>
      <c r="E17" s="4" t="s">
        <v>319</v>
      </c>
      <c r="F17" s="4" t="s">
        <v>277</v>
      </c>
      <c r="G17" s="4" t="s">
        <v>277</v>
      </c>
    </row>
    <row r="18" spans="1:7" ht="11.25">
      <c r="A18" s="4">
        <v>17</v>
      </c>
      <c r="B18" s="4" t="s">
        <v>31</v>
      </c>
      <c r="C18" s="4" t="s">
        <v>320</v>
      </c>
      <c r="D18" s="4" t="s">
        <v>321</v>
      </c>
      <c r="E18" s="4" t="s">
        <v>322</v>
      </c>
      <c r="F18" s="4" t="s">
        <v>277</v>
      </c>
      <c r="G18" s="4" t="s">
        <v>277</v>
      </c>
    </row>
    <row r="19" spans="1:7" ht="11.25">
      <c r="A19" s="4">
        <v>18</v>
      </c>
      <c r="B19" s="4" t="s">
        <v>31</v>
      </c>
      <c r="C19" s="4" t="s">
        <v>323</v>
      </c>
      <c r="D19" s="4" t="s">
        <v>324</v>
      </c>
      <c r="E19" s="4" t="s">
        <v>314</v>
      </c>
      <c r="F19" s="4" t="s">
        <v>277</v>
      </c>
      <c r="G19" s="4" t="s">
        <v>277</v>
      </c>
    </row>
    <row r="20" spans="1:7" ht="11.25">
      <c r="A20" s="4">
        <v>19</v>
      </c>
      <c r="B20" s="4" t="s">
        <v>31</v>
      </c>
      <c r="C20" s="4" t="s">
        <v>325</v>
      </c>
      <c r="D20" s="4" t="s">
        <v>326</v>
      </c>
      <c r="E20" s="4" t="s">
        <v>314</v>
      </c>
      <c r="F20" s="4" t="s">
        <v>277</v>
      </c>
      <c r="G20" s="4" t="s">
        <v>277</v>
      </c>
    </row>
    <row r="21" spans="1:7" ht="11.25">
      <c r="A21" s="4">
        <v>20</v>
      </c>
      <c r="B21" s="4" t="s">
        <v>31</v>
      </c>
      <c r="C21" s="4" t="s">
        <v>327</v>
      </c>
      <c r="D21" s="4" t="s">
        <v>328</v>
      </c>
      <c r="E21" s="4" t="s">
        <v>329</v>
      </c>
      <c r="F21" s="4" t="s">
        <v>277</v>
      </c>
      <c r="G21" s="4" t="s">
        <v>277</v>
      </c>
    </row>
    <row r="22" spans="1:7" ht="11.25">
      <c r="A22" s="4">
        <v>21</v>
      </c>
      <c r="B22" s="4" t="s">
        <v>31</v>
      </c>
      <c r="C22" s="4" t="s">
        <v>330</v>
      </c>
      <c r="D22" s="4" t="s">
        <v>331</v>
      </c>
      <c r="E22" s="4" t="s">
        <v>332</v>
      </c>
      <c r="F22" s="4" t="s">
        <v>277</v>
      </c>
      <c r="G22" s="4" t="s">
        <v>277</v>
      </c>
    </row>
    <row r="23" spans="1:7" ht="11.25">
      <c r="A23" s="4">
        <v>22</v>
      </c>
      <c r="B23" s="4" t="s">
        <v>31</v>
      </c>
      <c r="C23" s="4" t="s">
        <v>333</v>
      </c>
      <c r="D23" s="4" t="s">
        <v>334</v>
      </c>
      <c r="E23" s="4" t="s">
        <v>335</v>
      </c>
      <c r="F23" s="4" t="s">
        <v>277</v>
      </c>
      <c r="G23" s="4" t="s">
        <v>277</v>
      </c>
    </row>
    <row r="24" spans="1:7" ht="11.25">
      <c r="A24" s="4">
        <v>23</v>
      </c>
      <c r="B24" s="4" t="s">
        <v>31</v>
      </c>
      <c r="C24" s="4" t="s">
        <v>336</v>
      </c>
      <c r="D24" s="4" t="s">
        <v>337</v>
      </c>
      <c r="E24" s="4" t="s">
        <v>335</v>
      </c>
      <c r="F24" s="4" t="s">
        <v>277</v>
      </c>
      <c r="G24" s="4" t="s">
        <v>277</v>
      </c>
    </row>
    <row r="25" spans="1:7" ht="11.25">
      <c r="A25" s="4">
        <v>24</v>
      </c>
      <c r="B25" s="4" t="s">
        <v>31</v>
      </c>
      <c r="C25" s="4" t="s">
        <v>338</v>
      </c>
      <c r="D25" s="4" t="s">
        <v>339</v>
      </c>
      <c r="E25" s="4" t="s">
        <v>340</v>
      </c>
      <c r="F25" s="4" t="s">
        <v>277</v>
      </c>
      <c r="G25" s="4" t="s">
        <v>277</v>
      </c>
    </row>
    <row r="26" spans="1:7" ht="11.25">
      <c r="A26" s="4">
        <v>25</v>
      </c>
      <c r="B26" s="4" t="s">
        <v>31</v>
      </c>
      <c r="C26" s="4" t="s">
        <v>341</v>
      </c>
      <c r="D26" s="4" t="s">
        <v>342</v>
      </c>
      <c r="E26" s="4" t="s">
        <v>343</v>
      </c>
      <c r="F26" s="4" t="s">
        <v>277</v>
      </c>
      <c r="G26" s="4" t="s">
        <v>277</v>
      </c>
    </row>
    <row r="27" spans="1:7" ht="11.25">
      <c r="A27" s="4">
        <v>26</v>
      </c>
      <c r="B27" s="4" t="s">
        <v>31</v>
      </c>
      <c r="C27" s="4" t="s">
        <v>344</v>
      </c>
      <c r="D27" s="4" t="s">
        <v>345</v>
      </c>
      <c r="E27" s="4" t="s">
        <v>346</v>
      </c>
      <c r="F27" s="4" t="s">
        <v>277</v>
      </c>
      <c r="G27" s="4" t="s">
        <v>277</v>
      </c>
    </row>
    <row r="28" spans="1:7" ht="11.25">
      <c r="A28" s="4">
        <v>27</v>
      </c>
      <c r="B28" s="4" t="s">
        <v>31</v>
      </c>
      <c r="C28" s="4" t="s">
        <v>347</v>
      </c>
      <c r="D28" s="4" t="s">
        <v>348</v>
      </c>
      <c r="E28" s="4" t="s">
        <v>346</v>
      </c>
      <c r="F28" s="4" t="s">
        <v>277</v>
      </c>
      <c r="G28" s="4" t="s">
        <v>277</v>
      </c>
    </row>
    <row r="29" spans="1:7" ht="11.25">
      <c r="A29" s="4">
        <v>28</v>
      </c>
      <c r="B29" s="4" t="s">
        <v>31</v>
      </c>
      <c r="C29" s="4" t="s">
        <v>349</v>
      </c>
      <c r="D29" s="4" t="s">
        <v>350</v>
      </c>
      <c r="E29" s="4" t="s">
        <v>351</v>
      </c>
      <c r="F29" s="4" t="s">
        <v>277</v>
      </c>
      <c r="G29" s="4" t="s">
        <v>277</v>
      </c>
    </row>
    <row r="30" spans="1:7" ht="11.25">
      <c r="A30" s="4">
        <v>29</v>
      </c>
      <c r="B30" s="4" t="s">
        <v>31</v>
      </c>
      <c r="C30" s="4" t="s">
        <v>352</v>
      </c>
      <c r="D30" s="4" t="s">
        <v>353</v>
      </c>
      <c r="E30" s="4" t="s">
        <v>354</v>
      </c>
      <c r="F30" s="4" t="s">
        <v>277</v>
      </c>
      <c r="G30" s="4" t="s">
        <v>277</v>
      </c>
    </row>
    <row r="31" spans="1:7" ht="11.25">
      <c r="A31" s="4">
        <v>30</v>
      </c>
      <c r="B31" s="4" t="s">
        <v>31</v>
      </c>
      <c r="C31" s="4" t="s">
        <v>355</v>
      </c>
      <c r="D31" s="4" t="s">
        <v>356</v>
      </c>
      <c r="E31" s="4" t="s">
        <v>357</v>
      </c>
      <c r="F31" s="4" t="s">
        <v>277</v>
      </c>
      <c r="G31" s="4" t="s">
        <v>277</v>
      </c>
    </row>
    <row r="32" spans="1:7" ht="11.25">
      <c r="A32" s="4">
        <v>31</v>
      </c>
      <c r="B32" s="4" t="s">
        <v>31</v>
      </c>
      <c r="C32" s="4" t="s">
        <v>358</v>
      </c>
      <c r="D32" s="4" t="s">
        <v>359</v>
      </c>
      <c r="E32" s="4" t="s">
        <v>292</v>
      </c>
      <c r="F32" s="4" t="s">
        <v>277</v>
      </c>
      <c r="G32" s="4" t="s">
        <v>277</v>
      </c>
    </row>
    <row r="33" spans="1:7" ht="11.25">
      <c r="A33" s="4">
        <v>32</v>
      </c>
      <c r="B33" s="4" t="s">
        <v>31</v>
      </c>
      <c r="C33" s="4" t="s">
        <v>360</v>
      </c>
      <c r="D33" s="4" t="s">
        <v>361</v>
      </c>
      <c r="E33" s="4" t="s">
        <v>314</v>
      </c>
      <c r="F33" s="4" t="s">
        <v>277</v>
      </c>
      <c r="G33" s="4" t="s">
        <v>277</v>
      </c>
    </row>
    <row r="34" spans="1:7" ht="11.25">
      <c r="A34" s="4">
        <v>33</v>
      </c>
      <c r="B34" s="4" t="s">
        <v>31</v>
      </c>
      <c r="C34" s="4" t="s">
        <v>362</v>
      </c>
      <c r="D34" s="4" t="s">
        <v>363</v>
      </c>
      <c r="E34" s="4" t="s">
        <v>364</v>
      </c>
      <c r="F34" s="4" t="s">
        <v>277</v>
      </c>
      <c r="G34" s="4" t="s">
        <v>277</v>
      </c>
    </row>
    <row r="35" spans="1:7" ht="11.25">
      <c r="A35" s="4">
        <v>34</v>
      </c>
      <c r="B35" s="4" t="s">
        <v>31</v>
      </c>
      <c r="C35" s="4" t="s">
        <v>365</v>
      </c>
      <c r="D35" s="4" t="s">
        <v>366</v>
      </c>
      <c r="E35" s="4" t="s">
        <v>335</v>
      </c>
      <c r="F35" s="4" t="s">
        <v>277</v>
      </c>
      <c r="G35" s="4" t="s">
        <v>277</v>
      </c>
    </row>
    <row r="36" spans="1:7" ht="11.25">
      <c r="A36" s="4">
        <v>35</v>
      </c>
      <c r="B36" s="4" t="s">
        <v>31</v>
      </c>
      <c r="C36" s="4" t="s">
        <v>367</v>
      </c>
      <c r="D36" s="4" t="s">
        <v>368</v>
      </c>
      <c r="E36" s="4" t="s">
        <v>369</v>
      </c>
      <c r="F36" s="4" t="s">
        <v>277</v>
      </c>
      <c r="G36" s="4" t="s">
        <v>277</v>
      </c>
    </row>
    <row r="37" spans="1:7" ht="11.25">
      <c r="A37" s="4">
        <v>36</v>
      </c>
      <c r="B37" s="4" t="s">
        <v>31</v>
      </c>
      <c r="C37" s="4" t="s">
        <v>370</v>
      </c>
      <c r="D37" s="4" t="s">
        <v>371</v>
      </c>
      <c r="E37" s="4" t="s">
        <v>372</v>
      </c>
      <c r="F37" s="4" t="s">
        <v>277</v>
      </c>
      <c r="G37" s="4" t="s">
        <v>277</v>
      </c>
    </row>
    <row r="38" spans="1:7" ht="11.25">
      <c r="A38" s="4">
        <v>37</v>
      </c>
      <c r="B38" s="4" t="s">
        <v>31</v>
      </c>
      <c r="C38" s="4" t="s">
        <v>373</v>
      </c>
      <c r="D38" s="4" t="s">
        <v>374</v>
      </c>
      <c r="E38" s="4" t="s">
        <v>375</v>
      </c>
      <c r="F38" s="4" t="s">
        <v>277</v>
      </c>
      <c r="G38" s="4" t="s">
        <v>277</v>
      </c>
    </row>
    <row r="39" spans="1:7" ht="11.25">
      <c r="A39" s="4">
        <v>38</v>
      </c>
      <c r="B39" s="4" t="s">
        <v>31</v>
      </c>
      <c r="C39" s="4" t="s">
        <v>376</v>
      </c>
      <c r="D39" s="4" t="s">
        <v>377</v>
      </c>
      <c r="E39" s="4" t="s">
        <v>372</v>
      </c>
      <c r="F39" s="4" t="s">
        <v>277</v>
      </c>
      <c r="G39" s="4" t="s">
        <v>277</v>
      </c>
    </row>
    <row r="40" spans="1:7" ht="11.25">
      <c r="A40" s="4">
        <v>39</v>
      </c>
      <c r="B40" s="4" t="s">
        <v>31</v>
      </c>
      <c r="C40" s="4" t="s">
        <v>378</v>
      </c>
      <c r="D40" s="4" t="s">
        <v>379</v>
      </c>
      <c r="E40" s="4" t="s">
        <v>329</v>
      </c>
      <c r="F40" s="4" t="s">
        <v>277</v>
      </c>
      <c r="G40" s="4" t="s">
        <v>277</v>
      </c>
    </row>
    <row r="41" spans="1:7" ht="11.25">
      <c r="A41" s="4">
        <v>40</v>
      </c>
      <c r="B41" s="4" t="s">
        <v>31</v>
      </c>
      <c r="C41" s="4" t="s">
        <v>380</v>
      </c>
      <c r="D41" s="4" t="s">
        <v>381</v>
      </c>
      <c r="E41" s="4" t="s">
        <v>372</v>
      </c>
      <c r="F41" s="4" t="s">
        <v>277</v>
      </c>
      <c r="G41" s="4" t="s">
        <v>277</v>
      </c>
    </row>
    <row r="42" spans="1:7" ht="11.25">
      <c r="A42" s="4">
        <v>41</v>
      </c>
      <c r="B42" s="4" t="s">
        <v>31</v>
      </c>
      <c r="C42" s="4" t="s">
        <v>382</v>
      </c>
      <c r="D42" s="4" t="s">
        <v>383</v>
      </c>
      <c r="E42" s="4" t="s">
        <v>329</v>
      </c>
      <c r="F42" s="4" t="s">
        <v>277</v>
      </c>
      <c r="G42" s="4" t="s">
        <v>277</v>
      </c>
    </row>
    <row r="43" spans="1:7" ht="11.25">
      <c r="A43" s="4">
        <v>42</v>
      </c>
      <c r="B43" s="4" t="s">
        <v>31</v>
      </c>
      <c r="C43" s="4" t="s">
        <v>384</v>
      </c>
      <c r="D43" s="4" t="s">
        <v>385</v>
      </c>
      <c r="E43" s="4" t="s">
        <v>386</v>
      </c>
      <c r="F43" s="4" t="s">
        <v>277</v>
      </c>
      <c r="G43" s="4" t="s">
        <v>277</v>
      </c>
    </row>
    <row r="44" spans="1:7" ht="11.25">
      <c r="A44" s="4">
        <v>43</v>
      </c>
      <c r="B44" s="4" t="s">
        <v>31</v>
      </c>
      <c r="C44" s="4" t="s">
        <v>387</v>
      </c>
      <c r="D44" s="4" t="s">
        <v>388</v>
      </c>
      <c r="E44" s="4" t="s">
        <v>389</v>
      </c>
      <c r="F44" s="4" t="s">
        <v>277</v>
      </c>
      <c r="G44" s="4" t="s">
        <v>277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99" t="s">
        <v>116</v>
      </c>
      <c r="B1" s="199" t="s">
        <v>117</v>
      </c>
      <c r="C1" s="199" t="s">
        <v>118</v>
      </c>
      <c r="D1" s="9"/>
    </row>
    <row r="2" spans="1:3" ht="11.25">
      <c r="A2" s="212">
        <v>41702.431597222225</v>
      </c>
      <c r="B2" s="11" t="s">
        <v>262</v>
      </c>
      <c r="C2" s="11" t="s">
        <v>263</v>
      </c>
    </row>
    <row r="3" spans="1:3" ht="11.25">
      <c r="A3" s="212">
        <v>41702.431597222225</v>
      </c>
      <c r="B3" s="11" t="s">
        <v>264</v>
      </c>
      <c r="C3" s="11" t="s">
        <v>263</v>
      </c>
    </row>
    <row r="4" spans="1:3" ht="11.25">
      <c r="A4" s="212">
        <v>41715.605717592596</v>
      </c>
      <c r="B4" s="11" t="s">
        <v>262</v>
      </c>
      <c r="C4" s="11" t="s">
        <v>263</v>
      </c>
    </row>
    <row r="5" spans="1:3" ht="11.25">
      <c r="A5" s="212">
        <v>41715.60574074074</v>
      </c>
      <c r="B5" s="11" t="s">
        <v>266</v>
      </c>
      <c r="C5" s="11" t="s">
        <v>263</v>
      </c>
    </row>
    <row r="6" spans="1:3" ht="11.25">
      <c r="A6" s="212">
        <v>41715.606840277775</v>
      </c>
      <c r="B6" s="11" t="s">
        <v>262</v>
      </c>
      <c r="C6" s="11" t="s">
        <v>263</v>
      </c>
    </row>
    <row r="7" spans="1:3" ht="11.25">
      <c r="A7" s="212">
        <v>41715.606840277775</v>
      </c>
      <c r="B7" s="11" t="s">
        <v>266</v>
      </c>
      <c r="C7" s="11" t="s">
        <v>263</v>
      </c>
    </row>
    <row r="8" spans="1:3" ht="11.25">
      <c r="A8" s="212">
        <v>41715.61539351852</v>
      </c>
      <c r="B8" s="11" t="s">
        <v>262</v>
      </c>
      <c r="C8" s="11" t="s">
        <v>263</v>
      </c>
    </row>
    <row r="9" spans="1:3" ht="11.25">
      <c r="A9" s="212">
        <v>41715.61540509259</v>
      </c>
      <c r="B9" s="11" t="s">
        <v>266</v>
      </c>
      <c r="C9" s="11" t="s">
        <v>263</v>
      </c>
    </row>
    <row r="10" spans="1:3" ht="11.25">
      <c r="A10" s="212">
        <v>41719.65076388889</v>
      </c>
      <c r="B10" s="11" t="s">
        <v>262</v>
      </c>
      <c r="C10" s="11" t="s">
        <v>263</v>
      </c>
    </row>
    <row r="11" spans="1:3" ht="11.25">
      <c r="A11" s="212">
        <v>41719.650775462964</v>
      </c>
      <c r="B11" s="11" t="s">
        <v>266</v>
      </c>
      <c r="C11" s="11" t="s">
        <v>263</v>
      </c>
    </row>
    <row r="12" spans="1:3" ht="11.25">
      <c r="A12" s="212">
        <v>41719.65902777778</v>
      </c>
      <c r="B12" s="11" t="s">
        <v>262</v>
      </c>
      <c r="C12" s="11" t="s">
        <v>263</v>
      </c>
    </row>
    <row r="13" spans="1:3" ht="11.25">
      <c r="A13" s="212">
        <v>41719.65903935185</v>
      </c>
      <c r="B13" s="11" t="s">
        <v>266</v>
      </c>
      <c r="C13" s="11" t="s">
        <v>263</v>
      </c>
    </row>
    <row r="14" spans="1:3" ht="11.25">
      <c r="A14" s="212">
        <v>41722.499236111114</v>
      </c>
      <c r="B14" s="11" t="s">
        <v>262</v>
      </c>
      <c r="C14" s="11" t="s">
        <v>263</v>
      </c>
    </row>
    <row r="15" spans="1:3" ht="11.25">
      <c r="A15" s="212">
        <v>41722.499247685184</v>
      </c>
      <c r="B15" s="11" t="s">
        <v>266</v>
      </c>
      <c r="C15" s="11" t="s">
        <v>263</v>
      </c>
    </row>
    <row r="16" spans="1:3" ht="11.25">
      <c r="A16" s="212">
        <v>41722.57747685185</v>
      </c>
      <c r="B16" s="11" t="s">
        <v>262</v>
      </c>
      <c r="C16" s="11" t="s">
        <v>263</v>
      </c>
    </row>
    <row r="17" spans="1:3" ht="11.25">
      <c r="A17" s="212">
        <v>41722.57747685185</v>
      </c>
      <c r="B17" s="11" t="s">
        <v>266</v>
      </c>
      <c r="C17" s="11" t="s">
        <v>263</v>
      </c>
    </row>
    <row r="18" spans="1:3" ht="11.25">
      <c r="A18" s="212">
        <v>41722.58467592593</v>
      </c>
      <c r="B18" s="11" t="s">
        <v>262</v>
      </c>
      <c r="C18" s="11" t="s">
        <v>263</v>
      </c>
    </row>
    <row r="19" spans="1:3" ht="11.25">
      <c r="A19" s="212">
        <v>41722.58467592593</v>
      </c>
      <c r="B19" s="11" t="s">
        <v>266</v>
      </c>
      <c r="C19" s="11" t="s">
        <v>263</v>
      </c>
    </row>
    <row r="20" spans="1:3" ht="11.25">
      <c r="A20" s="212">
        <v>41722.622766203705</v>
      </c>
      <c r="B20" s="11" t="s">
        <v>262</v>
      </c>
      <c r="C20" s="11" t="s">
        <v>263</v>
      </c>
    </row>
    <row r="21" spans="1:3" ht="11.25">
      <c r="A21" s="212">
        <v>41722.622766203705</v>
      </c>
      <c r="B21" s="11" t="s">
        <v>266</v>
      </c>
      <c r="C21" s="11" t="s">
        <v>263</v>
      </c>
    </row>
    <row r="22" spans="1:3" ht="11.25">
      <c r="A22" s="212">
        <v>41722.7349537037</v>
      </c>
      <c r="B22" s="11" t="s">
        <v>262</v>
      </c>
      <c r="C22" s="11" t="s">
        <v>263</v>
      </c>
    </row>
    <row r="23" spans="1:3" ht="11.25">
      <c r="A23" s="212">
        <v>41722.73496527778</v>
      </c>
      <c r="B23" s="11" t="s">
        <v>266</v>
      </c>
      <c r="C23" s="11" t="s">
        <v>263</v>
      </c>
    </row>
    <row r="24" spans="1:3" ht="11.25">
      <c r="A24" s="212">
        <v>41723.452997685185</v>
      </c>
      <c r="B24" s="11" t="s">
        <v>262</v>
      </c>
      <c r="C24" s="11" t="s">
        <v>263</v>
      </c>
    </row>
    <row r="25" spans="1:3" ht="11.25">
      <c r="A25" s="212">
        <v>41723.45302083333</v>
      </c>
      <c r="B25" s="11" t="s">
        <v>266</v>
      </c>
      <c r="C25" s="11" t="s">
        <v>263</v>
      </c>
    </row>
    <row r="26" spans="1:3" ht="11.25">
      <c r="A26" s="212">
        <v>41723.49643518519</v>
      </c>
      <c r="B26" s="11" t="s">
        <v>262</v>
      </c>
      <c r="C26" s="11" t="s">
        <v>263</v>
      </c>
    </row>
    <row r="27" spans="1:3" ht="11.25">
      <c r="A27" s="212">
        <v>41723.49644675926</v>
      </c>
      <c r="B27" s="11" t="s">
        <v>266</v>
      </c>
      <c r="C27" s="11" t="s">
        <v>263</v>
      </c>
    </row>
    <row r="28" spans="1:3" ht="11.25">
      <c r="A28" s="212">
        <v>41726.45481481482</v>
      </c>
      <c r="B28" s="11" t="s">
        <v>262</v>
      </c>
      <c r="C28" s="11" t="s">
        <v>263</v>
      </c>
    </row>
    <row r="29" spans="1:3" ht="11.25">
      <c r="A29" s="212">
        <v>41726.45482638889</v>
      </c>
      <c r="B29" s="11" t="s">
        <v>266</v>
      </c>
      <c r="C29" s="11" t="s">
        <v>263</v>
      </c>
    </row>
    <row r="30" spans="1:3" ht="11.25">
      <c r="A30" s="212">
        <v>41726.56366898148</v>
      </c>
      <c r="B30" s="11" t="s">
        <v>262</v>
      </c>
      <c r="C30" s="11" t="s">
        <v>263</v>
      </c>
    </row>
    <row r="31" spans="1:3" ht="11.25">
      <c r="A31" s="212">
        <v>41726.563680555555</v>
      </c>
      <c r="B31" s="11" t="s">
        <v>266</v>
      </c>
      <c r="C31" s="11" t="s">
        <v>263</v>
      </c>
    </row>
    <row r="32" spans="1:3" ht="11.25">
      <c r="A32" s="212">
        <v>41726.62876157407</v>
      </c>
      <c r="B32" s="11" t="s">
        <v>262</v>
      </c>
      <c r="C32" s="11" t="s">
        <v>263</v>
      </c>
    </row>
    <row r="33" spans="1:3" ht="11.25">
      <c r="A33" s="212">
        <v>41726.62877314815</v>
      </c>
      <c r="B33" s="11" t="s">
        <v>266</v>
      </c>
      <c r="C33" s="11" t="s">
        <v>263</v>
      </c>
    </row>
    <row r="34" spans="1:3" ht="11.25">
      <c r="A34" s="212">
        <v>41726.65951388889</v>
      </c>
      <c r="B34" s="11" t="s">
        <v>262</v>
      </c>
      <c r="C34" s="11" t="s">
        <v>263</v>
      </c>
    </row>
    <row r="35" spans="1:3" ht="11.25">
      <c r="A35" s="212">
        <v>41726.659525462965</v>
      </c>
      <c r="B35" s="11" t="s">
        <v>266</v>
      </c>
      <c r="C35" s="11" t="s">
        <v>263</v>
      </c>
    </row>
    <row r="36" spans="1:3" ht="11.25">
      <c r="A36" s="212">
        <v>41726.68641203704</v>
      </c>
      <c r="B36" s="11" t="s">
        <v>262</v>
      </c>
      <c r="C36" s="11" t="s">
        <v>263</v>
      </c>
    </row>
    <row r="37" spans="1:3" ht="11.25">
      <c r="A37" s="212">
        <v>41726.68641203704</v>
      </c>
      <c r="B37" s="11" t="s">
        <v>266</v>
      </c>
      <c r="C37" s="11" t="s">
        <v>263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96" customWidth="1"/>
    <col min="27" max="36" width="9.140625" style="197" customWidth="1"/>
    <col min="37" max="16384" width="9.140625" style="19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tabSelected="1" zoomScalePageLayoutView="0" workbookViewId="0" topLeftCell="D3">
      <selection activeCell="F21" sqref="F21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40.710937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1.0.1</v>
      </c>
    </row>
    <row r="5" spans="4:7" ht="30.75" customHeight="1">
      <c r="D5" s="31"/>
      <c r="E5" s="242" t="s">
        <v>161</v>
      </c>
      <c r="F5" s="242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31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2015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19.5">
      <c r="C11" s="41"/>
      <c r="D11" s="42"/>
      <c r="E11" s="43" t="s">
        <v>124</v>
      </c>
      <c r="F11" s="55" t="s">
        <v>380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381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372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232</v>
      </c>
      <c r="F15" s="213" t="s">
        <v>409</v>
      </c>
      <c r="G15" s="39"/>
    </row>
    <row r="16" spans="1:7" ht="19.5" customHeight="1">
      <c r="A16" s="46"/>
      <c r="B16" s="47"/>
      <c r="D16" s="48"/>
      <c r="E16" s="45" t="s">
        <v>233</v>
      </c>
      <c r="F16" s="213" t="s">
        <v>409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13" t="s">
        <v>390</v>
      </c>
      <c r="G18" s="39"/>
    </row>
    <row r="19" spans="1:7" ht="19.5" customHeight="1">
      <c r="A19" s="46"/>
      <c r="B19" s="47"/>
      <c r="D19" s="48"/>
      <c r="E19" s="45" t="s">
        <v>2</v>
      </c>
      <c r="F19" s="213" t="s">
        <v>391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13" t="s">
        <v>410</v>
      </c>
      <c r="G21" s="39"/>
    </row>
    <row r="22" spans="1:7" ht="19.5" customHeight="1">
      <c r="A22" s="46"/>
      <c r="B22" s="47"/>
      <c r="D22" s="48"/>
      <c r="E22" s="45" t="s">
        <v>2</v>
      </c>
      <c r="F22" s="213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14" t="s">
        <v>392</v>
      </c>
      <c r="G24" s="39"/>
    </row>
    <row r="25" spans="1:7" ht="19.5" customHeight="1">
      <c r="A25" s="46"/>
      <c r="B25" s="47"/>
      <c r="D25" s="48"/>
      <c r="E25" s="45" t="s">
        <v>2</v>
      </c>
      <c r="F25" s="214" t="s">
        <v>393</v>
      </c>
      <c r="G25" s="39"/>
    </row>
    <row r="26" spans="1:7" ht="19.5" customHeight="1">
      <c r="A26" s="46"/>
      <c r="B26" s="47"/>
      <c r="D26" s="48"/>
      <c r="E26" s="45" t="s">
        <v>1</v>
      </c>
      <c r="F26" s="214" t="s">
        <v>394</v>
      </c>
      <c r="G26" s="39"/>
    </row>
    <row r="27" spans="1:7" ht="19.5" customHeight="1">
      <c r="A27" s="46"/>
      <c r="B27" s="47"/>
      <c r="D27" s="48"/>
      <c r="E27" s="45" t="s">
        <v>3</v>
      </c>
      <c r="F27" s="214" t="s">
        <v>395</v>
      </c>
      <c r="G27" s="3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3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K13" sqref="K13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2015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2013</v>
      </c>
      <c r="H2" s="72">
        <f>$E$1-2</f>
        <v>2013</v>
      </c>
      <c r="I2" s="72">
        <f>$E$1-1</f>
        <v>2014</v>
      </c>
      <c r="J2" s="72">
        <f aca="true" t="shared" si="0" ref="J2:V2">$E$1</f>
        <v>2015</v>
      </c>
      <c r="K2" s="72">
        <f t="shared" si="0"/>
        <v>2015</v>
      </c>
      <c r="L2" s="72">
        <f t="shared" si="0"/>
        <v>2015</v>
      </c>
      <c r="M2" s="72">
        <f t="shared" si="0"/>
        <v>2015</v>
      </c>
      <c r="N2" s="72">
        <f t="shared" si="0"/>
        <v>2015</v>
      </c>
      <c r="O2" s="72">
        <f t="shared" si="0"/>
        <v>2015</v>
      </c>
      <c r="P2" s="72">
        <f t="shared" si="0"/>
        <v>2015</v>
      </c>
      <c r="Q2" s="72">
        <f t="shared" si="0"/>
        <v>2015</v>
      </c>
      <c r="R2" s="72">
        <f t="shared" si="0"/>
        <v>2015</v>
      </c>
      <c r="S2" s="72">
        <f t="shared" si="0"/>
        <v>2015</v>
      </c>
      <c r="T2" s="72">
        <f t="shared" si="0"/>
        <v>2015</v>
      </c>
      <c r="U2" s="72">
        <f t="shared" si="0"/>
        <v>2015</v>
      </c>
      <c r="V2" s="72">
        <f t="shared" si="0"/>
        <v>2015</v>
      </c>
    </row>
    <row r="3" spans="1:22" s="67" customFormat="1" ht="11.25" hidden="1">
      <c r="A3" s="73"/>
      <c r="D3" s="74"/>
      <c r="G3" s="67" t="s">
        <v>162</v>
      </c>
      <c r="H3" s="67" t="s">
        <v>163</v>
      </c>
      <c r="I3" s="67" t="s">
        <v>162</v>
      </c>
      <c r="J3" s="67" t="s">
        <v>162</v>
      </c>
      <c r="K3" s="67" t="s">
        <v>162</v>
      </c>
      <c r="L3" s="67" t="s">
        <v>162</v>
      </c>
      <c r="M3" s="67" t="s">
        <v>162</v>
      </c>
      <c r="N3" s="67" t="s">
        <v>162</v>
      </c>
      <c r="O3" s="67" t="s">
        <v>162</v>
      </c>
      <c r="P3" s="67" t="s">
        <v>162</v>
      </c>
      <c r="Q3" s="67" t="s">
        <v>162</v>
      </c>
      <c r="R3" s="67" t="s">
        <v>162</v>
      </c>
      <c r="S3" s="67" t="s">
        <v>162</v>
      </c>
      <c r="T3" s="67" t="s">
        <v>162</v>
      </c>
      <c r="U3" s="67" t="s">
        <v>162</v>
      </c>
      <c r="V3" s="67" t="s">
        <v>162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164</v>
      </c>
    </row>
    <row r="8" spans="1:23" s="79" customFormat="1" ht="29.25" customHeight="1">
      <c r="A8" s="80"/>
      <c r="B8" s="76"/>
      <c r="C8" s="87"/>
      <c r="D8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Энергетическая компания "Радиан" по технологическому расходу электроэнергии (мощности) - потерям в электрических сетях на 2015 год в регионе: Иркутская область</v>
      </c>
      <c r="E8" s="244"/>
      <c r="F8" s="244"/>
      <c r="G8" s="244"/>
      <c r="H8" s="244"/>
      <c r="I8" s="244"/>
      <c r="J8" s="24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200" t="s">
        <v>8</v>
      </c>
      <c r="E10" s="200" t="s">
        <v>165</v>
      </c>
      <c r="F10" s="201" t="s">
        <v>166</v>
      </c>
      <c r="G10" s="202" t="str">
        <f aca="true" t="shared" si="1" ref="G10:V10">G3&amp;" "&amp;G2&amp;" "&amp;G1</f>
        <v>План 2013 Год</v>
      </c>
      <c r="H10" s="202" t="str">
        <f t="shared" si="1"/>
        <v>Факт 2013 Год</v>
      </c>
      <c r="I10" s="202" t="str">
        <f t="shared" si="1"/>
        <v>План 2014 Год</v>
      </c>
      <c r="J10" s="202" t="str">
        <f t="shared" si="1"/>
        <v>План 2015 Январь</v>
      </c>
      <c r="K10" s="202" t="str">
        <f t="shared" si="1"/>
        <v>План 2015 Февраль</v>
      </c>
      <c r="L10" s="202" t="str">
        <f t="shared" si="1"/>
        <v>План 2015 Март</v>
      </c>
      <c r="M10" s="202" t="str">
        <f t="shared" si="1"/>
        <v>План 2015 Апрель</v>
      </c>
      <c r="N10" s="202" t="str">
        <f t="shared" si="1"/>
        <v>План 2015 Май</v>
      </c>
      <c r="O10" s="202" t="str">
        <f t="shared" si="1"/>
        <v>План 2015 Июнь</v>
      </c>
      <c r="P10" s="202" t="str">
        <f t="shared" si="1"/>
        <v>План 2015 Июль</v>
      </c>
      <c r="Q10" s="202" t="str">
        <f t="shared" si="1"/>
        <v>План 2015 Август</v>
      </c>
      <c r="R10" s="202" t="str">
        <f t="shared" si="1"/>
        <v>План 2015 Сентябрь</v>
      </c>
      <c r="S10" s="202" t="str">
        <f t="shared" si="1"/>
        <v>План 2015 Октябрь</v>
      </c>
      <c r="T10" s="202" t="str">
        <f t="shared" si="1"/>
        <v>План 2015 Ноябрь</v>
      </c>
      <c r="U10" s="202" t="str">
        <f t="shared" si="1"/>
        <v>План 2015 Декабрь</v>
      </c>
      <c r="V10" s="202" t="str">
        <f t="shared" si="1"/>
        <v>План 2015 Год</v>
      </c>
    </row>
    <row r="11" spans="1:22" s="79" customFormat="1" ht="11.25">
      <c r="A11" s="80"/>
      <c r="B11" s="76"/>
      <c r="C11" s="77"/>
      <c r="D11" s="203">
        <v>1</v>
      </c>
      <c r="E11" s="203">
        <v>2</v>
      </c>
      <c r="F11" s="203">
        <v>3</v>
      </c>
      <c r="G11" s="203">
        <v>4</v>
      </c>
      <c r="H11" s="203">
        <v>5</v>
      </c>
      <c r="I11" s="203">
        <v>6</v>
      </c>
      <c r="J11" s="203">
        <v>7</v>
      </c>
      <c r="K11" s="203">
        <v>8</v>
      </c>
      <c r="L11" s="203">
        <v>9</v>
      </c>
      <c r="M11" s="203">
        <v>10</v>
      </c>
      <c r="N11" s="203">
        <v>11</v>
      </c>
      <c r="O11" s="203">
        <v>12</v>
      </c>
      <c r="P11" s="203">
        <v>13</v>
      </c>
      <c r="Q11" s="203">
        <v>14</v>
      </c>
      <c r="R11" s="203">
        <v>15</v>
      </c>
      <c r="S11" s="203">
        <v>16</v>
      </c>
      <c r="T11" s="203">
        <v>17</v>
      </c>
      <c r="U11" s="203">
        <v>18</v>
      </c>
      <c r="V11" s="203">
        <v>19</v>
      </c>
    </row>
    <row r="12" spans="1:22" s="79" customFormat="1" ht="11.25">
      <c r="A12" s="80"/>
      <c r="B12" s="76"/>
      <c r="C12" s="77"/>
      <c r="D12" s="115"/>
      <c r="E12" s="115" t="s">
        <v>153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167</v>
      </c>
      <c r="C13" s="77"/>
      <c r="D13" s="118">
        <v>1</v>
      </c>
      <c r="E13" s="119" t="s">
        <v>168</v>
      </c>
      <c r="F13" s="118" t="s">
        <v>114</v>
      </c>
      <c r="G13" s="147">
        <v>142.6</v>
      </c>
      <c r="H13" s="147">
        <v>139.0747</v>
      </c>
      <c r="I13" s="147">
        <v>142.51</v>
      </c>
      <c r="J13" s="147">
        <v>19.4404</v>
      </c>
      <c r="K13" s="147">
        <v>15.8903</v>
      </c>
      <c r="L13" s="147">
        <v>14.8707</v>
      </c>
      <c r="M13" s="147">
        <v>11.8177</v>
      </c>
      <c r="N13" s="147">
        <v>8.8197</v>
      </c>
      <c r="O13" s="147">
        <v>7.2553</v>
      </c>
      <c r="P13" s="147">
        <v>6.6524</v>
      </c>
      <c r="Q13" s="147">
        <v>7.3148</v>
      </c>
      <c r="R13" s="147">
        <v>8.8199</v>
      </c>
      <c r="S13" s="147">
        <v>11.9728</v>
      </c>
      <c r="T13" s="147">
        <v>12.8531</v>
      </c>
      <c r="U13" s="147">
        <v>16.0502</v>
      </c>
      <c r="V13" s="148">
        <f>SUM(J13:U13)</f>
        <v>141.75730000000001</v>
      </c>
    </row>
    <row r="14" spans="1:22" s="79" customFormat="1" ht="22.5">
      <c r="A14" s="80" t="s">
        <v>144</v>
      </c>
      <c r="B14" s="76" t="s">
        <v>169</v>
      </c>
      <c r="C14" s="77"/>
      <c r="D14" s="118">
        <v>2</v>
      </c>
      <c r="E14" s="119" t="s">
        <v>170</v>
      </c>
      <c r="F14" s="118" t="s">
        <v>114</v>
      </c>
      <c r="G14" s="149">
        <f aca="true" t="shared" si="2" ref="G14:U14">SUM(G15:G16)</f>
        <v>3.59</v>
      </c>
      <c r="H14" s="149">
        <f t="shared" si="2"/>
        <v>3.5047</v>
      </c>
      <c r="I14" s="149">
        <f t="shared" si="2"/>
        <v>3.4488</v>
      </c>
      <c r="J14" s="149">
        <f t="shared" si="2"/>
        <v>0.47045768</v>
      </c>
      <c r="K14" s="149">
        <f t="shared" si="2"/>
        <v>0.38454526</v>
      </c>
      <c r="L14" s="149">
        <f t="shared" si="2"/>
        <v>0.35987094</v>
      </c>
      <c r="M14" s="149">
        <f t="shared" si="2"/>
        <v>0.28598834</v>
      </c>
      <c r="N14" s="149">
        <f t="shared" si="2"/>
        <v>0.21343673999999999</v>
      </c>
      <c r="O14" s="149">
        <f t="shared" si="2"/>
        <v>0.17557825999999999</v>
      </c>
      <c r="P14" s="149">
        <f t="shared" si="2"/>
        <v>0.16098808</v>
      </c>
      <c r="Q14" s="149">
        <f t="shared" si="2"/>
        <v>0.17701816</v>
      </c>
      <c r="R14" s="149">
        <f t="shared" si="2"/>
        <v>0.21344158000000002</v>
      </c>
      <c r="S14" s="149">
        <f t="shared" si="2"/>
        <v>0.28974175999999996</v>
      </c>
      <c r="T14" s="149">
        <f t="shared" si="2"/>
        <v>0.31104502</v>
      </c>
      <c r="U14" s="149">
        <f t="shared" si="2"/>
        <v>0.38841484</v>
      </c>
      <c r="V14" s="148">
        <f>SUM(J14:U14)</f>
        <v>3.4305266599999995</v>
      </c>
    </row>
    <row r="15" spans="1:22" s="79" customFormat="1" ht="11.25">
      <c r="A15" s="80" t="s">
        <v>171</v>
      </c>
      <c r="B15" s="76" t="s">
        <v>172</v>
      </c>
      <c r="C15" s="77"/>
      <c r="D15" s="118" t="s">
        <v>154</v>
      </c>
      <c r="E15" s="120" t="s">
        <v>172</v>
      </c>
      <c r="F15" s="118" t="s">
        <v>114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48">
        <f>SUM(J15:U15)</f>
        <v>0</v>
      </c>
    </row>
    <row r="16" spans="1:22" ht="22.5">
      <c r="A16" s="80" t="s">
        <v>173</v>
      </c>
      <c r="B16" s="76" t="s">
        <v>174</v>
      </c>
      <c r="D16" s="118" t="s">
        <v>155</v>
      </c>
      <c r="E16" s="120" t="s">
        <v>174</v>
      </c>
      <c r="F16" s="118" t="s">
        <v>114</v>
      </c>
      <c r="G16" s="150">
        <v>3.59</v>
      </c>
      <c r="H16" s="150">
        <v>3.5047</v>
      </c>
      <c r="I16" s="150">
        <v>3.4488</v>
      </c>
      <c r="J16" s="150">
        <f>J13*2.42%</f>
        <v>0.47045768</v>
      </c>
      <c r="K16" s="150">
        <f aca="true" t="shared" si="3" ref="K16:U16">K13*2.42%</f>
        <v>0.38454526</v>
      </c>
      <c r="L16" s="150">
        <f t="shared" si="3"/>
        <v>0.35987094</v>
      </c>
      <c r="M16" s="150">
        <f t="shared" si="3"/>
        <v>0.28598834</v>
      </c>
      <c r="N16" s="150">
        <f t="shared" si="3"/>
        <v>0.21343673999999999</v>
      </c>
      <c r="O16" s="150">
        <f t="shared" si="3"/>
        <v>0.17557825999999999</v>
      </c>
      <c r="P16" s="150">
        <f t="shared" si="3"/>
        <v>0.16098808</v>
      </c>
      <c r="Q16" s="150">
        <f t="shared" si="3"/>
        <v>0.17701816</v>
      </c>
      <c r="R16" s="150">
        <f t="shared" si="3"/>
        <v>0.21344158000000002</v>
      </c>
      <c r="S16" s="150">
        <f t="shared" si="3"/>
        <v>0.28974175999999996</v>
      </c>
      <c r="T16" s="150">
        <f t="shared" si="3"/>
        <v>0.31104502</v>
      </c>
      <c r="U16" s="150">
        <f t="shared" si="3"/>
        <v>0.38841484</v>
      </c>
      <c r="V16" s="148">
        <f>SUM(J16:U16)</f>
        <v>3.4305266599999995</v>
      </c>
    </row>
    <row r="17" spans="1:22" ht="12">
      <c r="A17" s="80" t="s">
        <v>145</v>
      </c>
      <c r="B17" s="76" t="s">
        <v>175</v>
      </c>
      <c r="D17" s="118">
        <v>3</v>
      </c>
      <c r="E17" s="121" t="s">
        <v>176</v>
      </c>
      <c r="F17" s="122" t="s">
        <v>177</v>
      </c>
      <c r="G17" s="149">
        <f aca="true" t="shared" si="4" ref="G17:V17">IF(G13=0,0,G14/G13*100)</f>
        <v>2.5175315568022443</v>
      </c>
      <c r="H17" s="149">
        <f t="shared" si="4"/>
        <v>2.52001262630802</v>
      </c>
      <c r="I17" s="149">
        <f t="shared" si="4"/>
        <v>2.420040698898323</v>
      </c>
      <c r="J17" s="149">
        <f t="shared" si="4"/>
        <v>2.42</v>
      </c>
      <c r="K17" s="149">
        <f t="shared" si="4"/>
        <v>2.42</v>
      </c>
      <c r="L17" s="149">
        <f t="shared" si="4"/>
        <v>2.42</v>
      </c>
      <c r="M17" s="149">
        <f t="shared" si="4"/>
        <v>2.42</v>
      </c>
      <c r="N17" s="149">
        <f t="shared" si="4"/>
        <v>2.42</v>
      </c>
      <c r="O17" s="149">
        <f t="shared" si="4"/>
        <v>2.42</v>
      </c>
      <c r="P17" s="149">
        <f t="shared" si="4"/>
        <v>2.42</v>
      </c>
      <c r="Q17" s="149">
        <f t="shared" si="4"/>
        <v>2.4200000000000004</v>
      </c>
      <c r="R17" s="149">
        <f t="shared" si="4"/>
        <v>2.42</v>
      </c>
      <c r="S17" s="149">
        <f t="shared" si="4"/>
        <v>2.42</v>
      </c>
      <c r="T17" s="149">
        <f t="shared" si="4"/>
        <v>2.4200000000000004</v>
      </c>
      <c r="U17" s="149">
        <f t="shared" si="4"/>
        <v>2.42</v>
      </c>
      <c r="V17" s="149">
        <f t="shared" si="4"/>
        <v>2.419999999999999</v>
      </c>
    </row>
    <row r="18" spans="1:22" ht="12">
      <c r="A18" s="80" t="s">
        <v>146</v>
      </c>
      <c r="B18" s="76" t="s">
        <v>178</v>
      </c>
      <c r="D18" s="118">
        <v>4</v>
      </c>
      <c r="E18" s="121" t="s">
        <v>179</v>
      </c>
      <c r="F18" s="118" t="s">
        <v>114</v>
      </c>
      <c r="G18" s="149">
        <f aca="true" t="shared" si="5" ref="G18:U18">G13-G14</f>
        <v>139.01</v>
      </c>
      <c r="H18" s="149">
        <f t="shared" si="5"/>
        <v>135.57</v>
      </c>
      <c r="I18" s="149">
        <f t="shared" si="5"/>
        <v>139.06119999999999</v>
      </c>
      <c r="J18" s="149">
        <f t="shared" si="5"/>
        <v>18.96994232</v>
      </c>
      <c r="K18" s="149">
        <f t="shared" si="5"/>
        <v>15.50575474</v>
      </c>
      <c r="L18" s="149">
        <f t="shared" si="5"/>
        <v>14.510829059999999</v>
      </c>
      <c r="M18" s="149">
        <f t="shared" si="5"/>
        <v>11.531711660000001</v>
      </c>
      <c r="N18" s="149">
        <f t="shared" si="5"/>
        <v>8.606263259999999</v>
      </c>
      <c r="O18" s="149">
        <f t="shared" si="5"/>
        <v>7.07972174</v>
      </c>
      <c r="P18" s="149">
        <f t="shared" si="5"/>
        <v>6.49141192</v>
      </c>
      <c r="Q18" s="149">
        <f t="shared" si="5"/>
        <v>7.13778184</v>
      </c>
      <c r="R18" s="149">
        <f t="shared" si="5"/>
        <v>8.606458420000001</v>
      </c>
      <c r="S18" s="149">
        <f t="shared" si="5"/>
        <v>11.68305824</v>
      </c>
      <c r="T18" s="149">
        <f t="shared" si="5"/>
        <v>12.54205498</v>
      </c>
      <c r="U18" s="149">
        <f t="shared" si="5"/>
        <v>15.66178516</v>
      </c>
      <c r="V18" s="148">
        <f>SUM(J18:U18)</f>
        <v>138.32677334</v>
      </c>
    </row>
    <row r="19" spans="1:22" ht="12">
      <c r="A19" s="80" t="s">
        <v>180</v>
      </c>
      <c r="B19" s="76" t="s">
        <v>181</v>
      </c>
      <c r="D19" s="118" t="s">
        <v>182</v>
      </c>
      <c r="E19" s="123" t="s">
        <v>181</v>
      </c>
      <c r="F19" s="118" t="s">
        <v>114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48">
        <f>SUM(J19:U19)</f>
        <v>0</v>
      </c>
    </row>
    <row r="20" spans="1:22" ht="22.5">
      <c r="A20" s="80" t="s">
        <v>183</v>
      </c>
      <c r="B20" s="76" t="s">
        <v>184</v>
      </c>
      <c r="D20" s="118" t="s">
        <v>185</v>
      </c>
      <c r="E20" s="123" t="s">
        <v>184</v>
      </c>
      <c r="F20" s="118" t="s">
        <v>114</v>
      </c>
      <c r="G20" s="150">
        <v>139.01</v>
      </c>
      <c r="H20" s="150">
        <v>135.57</v>
      </c>
      <c r="I20" s="150">
        <v>139.0612</v>
      </c>
      <c r="J20" s="150">
        <f>J13-J16</f>
        <v>18.96994232</v>
      </c>
      <c r="K20" s="150">
        <f aca="true" t="shared" si="6" ref="K20:U20">K13-K16</f>
        <v>15.50575474</v>
      </c>
      <c r="L20" s="150">
        <f t="shared" si="6"/>
        <v>14.510829059999999</v>
      </c>
      <c r="M20" s="150">
        <f t="shared" si="6"/>
        <v>11.531711660000001</v>
      </c>
      <c r="N20" s="150">
        <f t="shared" si="6"/>
        <v>8.606263259999999</v>
      </c>
      <c r="O20" s="150">
        <f t="shared" si="6"/>
        <v>7.07972174</v>
      </c>
      <c r="P20" s="150">
        <f t="shared" si="6"/>
        <v>6.49141192</v>
      </c>
      <c r="Q20" s="150">
        <f t="shared" si="6"/>
        <v>7.13778184</v>
      </c>
      <c r="R20" s="150">
        <f t="shared" si="6"/>
        <v>8.606458420000001</v>
      </c>
      <c r="S20" s="150">
        <f t="shared" si="6"/>
        <v>11.68305824</v>
      </c>
      <c r="T20" s="150">
        <f t="shared" si="6"/>
        <v>12.54205498</v>
      </c>
      <c r="U20" s="150">
        <f t="shared" si="6"/>
        <v>15.66178516</v>
      </c>
      <c r="V20" s="148">
        <f>SUM(J20:U20)</f>
        <v>138.32677334</v>
      </c>
    </row>
    <row r="21" spans="1:22" ht="12">
      <c r="A21" s="80"/>
      <c r="B21" s="76"/>
      <c r="D21" s="115"/>
      <c r="E21" s="115" t="s">
        <v>156</v>
      </c>
      <c r="F21" s="124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2" spans="1:22" ht="12">
      <c r="A22" s="80" t="s">
        <v>147</v>
      </c>
      <c r="B22" s="76" t="s">
        <v>167</v>
      </c>
      <c r="D22" s="118" t="s">
        <v>111</v>
      </c>
      <c r="E22" s="119" t="s">
        <v>168</v>
      </c>
      <c r="F22" s="118" t="s">
        <v>129</v>
      </c>
      <c r="G22" s="147">
        <v>37.41</v>
      </c>
      <c r="H22" s="147">
        <v>35.556</v>
      </c>
      <c r="I22" s="147">
        <v>37.47</v>
      </c>
      <c r="J22" s="147">
        <v>36.46</v>
      </c>
      <c r="K22" s="147">
        <v>36.46</v>
      </c>
      <c r="L22" s="147">
        <v>36.46</v>
      </c>
      <c r="M22" s="147">
        <v>36.46</v>
      </c>
      <c r="N22" s="147">
        <v>36.46</v>
      </c>
      <c r="O22" s="147">
        <v>36.46</v>
      </c>
      <c r="P22" s="147">
        <v>36.46</v>
      </c>
      <c r="Q22" s="147">
        <v>36.46</v>
      </c>
      <c r="R22" s="147">
        <v>36.46</v>
      </c>
      <c r="S22" s="147">
        <v>36.46</v>
      </c>
      <c r="T22" s="147">
        <v>36.46</v>
      </c>
      <c r="U22" s="147">
        <v>36.46</v>
      </c>
      <c r="V22" s="148">
        <f>SUM(J22:U22)/12</f>
        <v>36.459999999999994</v>
      </c>
    </row>
    <row r="23" spans="1:22" ht="22.5">
      <c r="A23" s="80" t="s">
        <v>148</v>
      </c>
      <c r="B23" s="76" t="s">
        <v>169</v>
      </c>
      <c r="D23" s="118" t="s">
        <v>112</v>
      </c>
      <c r="E23" s="119" t="s">
        <v>170</v>
      </c>
      <c r="F23" s="118" t="s">
        <v>129</v>
      </c>
      <c r="G23" s="149">
        <f aca="true" t="shared" si="7" ref="G23:V23">SUM(G24:G25)</f>
        <v>0.94</v>
      </c>
      <c r="H23" s="149">
        <f t="shared" si="7"/>
        <v>0.896</v>
      </c>
      <c r="I23" s="149">
        <f t="shared" si="7"/>
        <v>0.907</v>
      </c>
      <c r="J23" s="149">
        <f t="shared" si="7"/>
        <v>0.882332</v>
      </c>
      <c r="K23" s="149">
        <f t="shared" si="7"/>
        <v>0.882332</v>
      </c>
      <c r="L23" s="149">
        <f t="shared" si="7"/>
        <v>0.882332</v>
      </c>
      <c r="M23" s="149">
        <f t="shared" si="7"/>
        <v>0.882332</v>
      </c>
      <c r="N23" s="149">
        <f t="shared" si="7"/>
        <v>0.882332</v>
      </c>
      <c r="O23" s="149">
        <f t="shared" si="7"/>
        <v>0.882332</v>
      </c>
      <c r="P23" s="149">
        <f t="shared" si="7"/>
        <v>0.882332</v>
      </c>
      <c r="Q23" s="149">
        <f t="shared" si="7"/>
        <v>0.882332</v>
      </c>
      <c r="R23" s="149">
        <f t="shared" si="7"/>
        <v>0.882332</v>
      </c>
      <c r="S23" s="149">
        <f t="shared" si="7"/>
        <v>0.882332</v>
      </c>
      <c r="T23" s="149">
        <f t="shared" si="7"/>
        <v>0.882332</v>
      </c>
      <c r="U23" s="149">
        <f t="shared" si="7"/>
        <v>0.882332</v>
      </c>
      <c r="V23" s="149">
        <f t="shared" si="7"/>
        <v>0.882332</v>
      </c>
    </row>
    <row r="24" spans="1:22" ht="12">
      <c r="A24" s="80" t="s">
        <v>186</v>
      </c>
      <c r="B24" s="76" t="s">
        <v>172</v>
      </c>
      <c r="D24" s="118" t="s">
        <v>187</v>
      </c>
      <c r="E24" s="120" t="s">
        <v>172</v>
      </c>
      <c r="F24" s="118" t="s">
        <v>129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0</v>
      </c>
      <c r="V24" s="148">
        <f>SUM(J24:U24)/12</f>
        <v>0</v>
      </c>
    </row>
    <row r="25" spans="1:22" ht="22.5">
      <c r="A25" s="80" t="s">
        <v>188</v>
      </c>
      <c r="B25" s="76" t="s">
        <v>174</v>
      </c>
      <c r="D25" s="118" t="s">
        <v>189</v>
      </c>
      <c r="E25" s="120" t="s">
        <v>174</v>
      </c>
      <c r="F25" s="118" t="s">
        <v>129</v>
      </c>
      <c r="G25" s="150">
        <v>0.94</v>
      </c>
      <c r="H25" s="150">
        <v>0.896</v>
      </c>
      <c r="I25" s="150">
        <v>0.907</v>
      </c>
      <c r="J25" s="150">
        <f>J22*2.42%</f>
        <v>0.882332</v>
      </c>
      <c r="K25" s="150">
        <f aca="true" t="shared" si="8" ref="K25:U25">K22*2.42%</f>
        <v>0.882332</v>
      </c>
      <c r="L25" s="150">
        <f t="shared" si="8"/>
        <v>0.882332</v>
      </c>
      <c r="M25" s="150">
        <f t="shared" si="8"/>
        <v>0.882332</v>
      </c>
      <c r="N25" s="150">
        <f t="shared" si="8"/>
        <v>0.882332</v>
      </c>
      <c r="O25" s="150">
        <f t="shared" si="8"/>
        <v>0.882332</v>
      </c>
      <c r="P25" s="150">
        <f t="shared" si="8"/>
        <v>0.882332</v>
      </c>
      <c r="Q25" s="150">
        <f t="shared" si="8"/>
        <v>0.882332</v>
      </c>
      <c r="R25" s="150">
        <f t="shared" si="8"/>
        <v>0.882332</v>
      </c>
      <c r="S25" s="150">
        <f t="shared" si="8"/>
        <v>0.882332</v>
      </c>
      <c r="T25" s="150">
        <f t="shared" si="8"/>
        <v>0.882332</v>
      </c>
      <c r="U25" s="150">
        <f t="shared" si="8"/>
        <v>0.882332</v>
      </c>
      <c r="V25" s="148">
        <f>SUM(J25:U25)/12</f>
        <v>0.882332</v>
      </c>
    </row>
    <row r="26" spans="1:22" ht="12">
      <c r="A26" s="80" t="s">
        <v>149</v>
      </c>
      <c r="B26" s="76" t="s">
        <v>175</v>
      </c>
      <c r="D26" s="118" t="s">
        <v>113</v>
      </c>
      <c r="E26" s="121" t="s">
        <v>176</v>
      </c>
      <c r="F26" s="122" t="s">
        <v>177</v>
      </c>
      <c r="G26" s="149">
        <f aca="true" t="shared" si="9" ref="G26:V26">IF(G22=0,0,G23/G22*100)</f>
        <v>2.512697139802192</v>
      </c>
      <c r="H26" s="149">
        <f t="shared" si="9"/>
        <v>2.5199685003937455</v>
      </c>
      <c r="I26" s="149">
        <f t="shared" si="9"/>
        <v>2.420603149186016</v>
      </c>
      <c r="J26" s="149">
        <f t="shared" si="9"/>
        <v>2.42</v>
      </c>
      <c r="K26" s="149">
        <f t="shared" si="9"/>
        <v>2.42</v>
      </c>
      <c r="L26" s="149">
        <f t="shared" si="9"/>
        <v>2.42</v>
      </c>
      <c r="M26" s="149">
        <f t="shared" si="9"/>
        <v>2.42</v>
      </c>
      <c r="N26" s="149">
        <f t="shared" si="9"/>
        <v>2.42</v>
      </c>
      <c r="O26" s="149">
        <f t="shared" si="9"/>
        <v>2.42</v>
      </c>
      <c r="P26" s="149">
        <f t="shared" si="9"/>
        <v>2.42</v>
      </c>
      <c r="Q26" s="149">
        <f t="shared" si="9"/>
        <v>2.42</v>
      </c>
      <c r="R26" s="149">
        <f t="shared" si="9"/>
        <v>2.42</v>
      </c>
      <c r="S26" s="149">
        <f t="shared" si="9"/>
        <v>2.42</v>
      </c>
      <c r="T26" s="149">
        <f t="shared" si="9"/>
        <v>2.42</v>
      </c>
      <c r="U26" s="149">
        <f t="shared" si="9"/>
        <v>2.42</v>
      </c>
      <c r="V26" s="149">
        <f t="shared" si="9"/>
        <v>2.4200000000000004</v>
      </c>
    </row>
    <row r="27" spans="1:22" ht="12">
      <c r="A27" s="80" t="s">
        <v>150</v>
      </c>
      <c r="B27" s="76" t="s">
        <v>178</v>
      </c>
      <c r="D27" s="118" t="s">
        <v>190</v>
      </c>
      <c r="E27" s="121" t="s">
        <v>191</v>
      </c>
      <c r="F27" s="118" t="s">
        <v>129</v>
      </c>
      <c r="G27" s="149">
        <f aca="true" t="shared" si="10" ref="G27:U27">G22-G23</f>
        <v>36.47</v>
      </c>
      <c r="H27" s="149">
        <f t="shared" si="10"/>
        <v>34.66</v>
      </c>
      <c r="I27" s="149">
        <f t="shared" si="10"/>
        <v>36.563</v>
      </c>
      <c r="J27" s="149">
        <f t="shared" si="10"/>
        <v>35.577668</v>
      </c>
      <c r="K27" s="149">
        <f t="shared" si="10"/>
        <v>35.577668</v>
      </c>
      <c r="L27" s="149">
        <f t="shared" si="10"/>
        <v>35.577668</v>
      </c>
      <c r="M27" s="149">
        <f t="shared" si="10"/>
        <v>35.577668</v>
      </c>
      <c r="N27" s="149">
        <f t="shared" si="10"/>
        <v>35.577668</v>
      </c>
      <c r="O27" s="149">
        <f t="shared" si="10"/>
        <v>35.577668</v>
      </c>
      <c r="P27" s="149">
        <f t="shared" si="10"/>
        <v>35.577668</v>
      </c>
      <c r="Q27" s="149">
        <f t="shared" si="10"/>
        <v>35.577668</v>
      </c>
      <c r="R27" s="149">
        <f t="shared" si="10"/>
        <v>35.577668</v>
      </c>
      <c r="S27" s="149">
        <f t="shared" si="10"/>
        <v>35.577668</v>
      </c>
      <c r="T27" s="149">
        <f t="shared" si="10"/>
        <v>35.577668</v>
      </c>
      <c r="U27" s="149">
        <f t="shared" si="10"/>
        <v>35.577668</v>
      </c>
      <c r="V27" s="148">
        <f>SUM(J27:U27)/12</f>
        <v>35.57766800000001</v>
      </c>
    </row>
    <row r="28" spans="1:22" ht="12">
      <c r="A28" s="80" t="s">
        <v>192</v>
      </c>
      <c r="B28" s="76" t="s">
        <v>181</v>
      </c>
      <c r="D28" s="118" t="s">
        <v>193</v>
      </c>
      <c r="E28" s="123" t="s">
        <v>181</v>
      </c>
      <c r="F28" s="118" t="s">
        <v>129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0</v>
      </c>
      <c r="V28" s="148">
        <f>SUM(J28:U28)/12</f>
        <v>0</v>
      </c>
    </row>
    <row r="29" spans="1:22" ht="22.5">
      <c r="A29" s="80" t="s">
        <v>194</v>
      </c>
      <c r="B29" s="76" t="s">
        <v>184</v>
      </c>
      <c r="D29" s="118" t="s">
        <v>195</v>
      </c>
      <c r="E29" s="123" t="s">
        <v>184</v>
      </c>
      <c r="F29" s="118" t="s">
        <v>129</v>
      </c>
      <c r="G29" s="150">
        <v>36.47</v>
      </c>
      <c r="H29" s="150">
        <v>34.66</v>
      </c>
      <c r="I29" s="150">
        <v>35.563</v>
      </c>
      <c r="J29" s="150">
        <v>35.5777</v>
      </c>
      <c r="K29" s="150">
        <v>35.5777</v>
      </c>
      <c r="L29" s="150">
        <v>35.5777</v>
      </c>
      <c r="M29" s="150">
        <v>35.5777</v>
      </c>
      <c r="N29" s="150">
        <v>35.5777</v>
      </c>
      <c r="O29" s="150">
        <v>35.5777</v>
      </c>
      <c r="P29" s="150">
        <v>35.5777</v>
      </c>
      <c r="Q29" s="150">
        <v>35.5777</v>
      </c>
      <c r="R29" s="150">
        <v>35.5777</v>
      </c>
      <c r="S29" s="150">
        <v>35.5777</v>
      </c>
      <c r="T29" s="150">
        <v>35.5777</v>
      </c>
      <c r="U29" s="150">
        <v>35.5777</v>
      </c>
      <c r="V29" s="148">
        <f>SUM(J29:U29)/12</f>
        <v>35.5777</v>
      </c>
    </row>
    <row r="30" spans="1:22" ht="12">
      <c r="A30" s="80" t="s">
        <v>151</v>
      </c>
      <c r="B30" s="76" t="s">
        <v>196</v>
      </c>
      <c r="D30" s="118" t="s">
        <v>197</v>
      </c>
      <c r="E30" s="119" t="s">
        <v>198</v>
      </c>
      <c r="F30" s="122" t="s">
        <v>129</v>
      </c>
      <c r="G30" s="149">
        <f aca="true" t="shared" si="11" ref="G30:V30">SUM(G31:G32)</f>
        <v>34.66</v>
      </c>
      <c r="H30" s="149">
        <f t="shared" si="11"/>
        <v>34.66</v>
      </c>
      <c r="I30" s="149">
        <f t="shared" si="11"/>
        <v>36.525800000000004</v>
      </c>
      <c r="J30" s="149">
        <f t="shared" si="11"/>
        <v>35.5777</v>
      </c>
      <c r="K30" s="149">
        <f t="shared" si="11"/>
        <v>35.5777</v>
      </c>
      <c r="L30" s="149">
        <f t="shared" si="11"/>
        <v>35.5777</v>
      </c>
      <c r="M30" s="149">
        <f t="shared" si="11"/>
        <v>35.5777</v>
      </c>
      <c r="N30" s="149">
        <f t="shared" si="11"/>
        <v>35.5777</v>
      </c>
      <c r="O30" s="149">
        <f t="shared" si="11"/>
        <v>35.5777</v>
      </c>
      <c r="P30" s="149">
        <f t="shared" si="11"/>
        <v>35.5777</v>
      </c>
      <c r="Q30" s="149">
        <f t="shared" si="11"/>
        <v>35.5777</v>
      </c>
      <c r="R30" s="149">
        <f t="shared" si="11"/>
        <v>35.5777</v>
      </c>
      <c r="S30" s="149">
        <f t="shared" si="11"/>
        <v>35.5777</v>
      </c>
      <c r="T30" s="149">
        <f t="shared" si="11"/>
        <v>35.5777</v>
      </c>
      <c r="U30" s="149">
        <f t="shared" si="11"/>
        <v>35.5777</v>
      </c>
      <c r="V30" s="149">
        <f t="shared" si="11"/>
        <v>35.57769999999999</v>
      </c>
    </row>
    <row r="31" spans="1:22" ht="12">
      <c r="A31" s="80" t="s">
        <v>199</v>
      </c>
      <c r="B31" s="76" t="s">
        <v>172</v>
      </c>
      <c r="D31" s="118" t="s">
        <v>200</v>
      </c>
      <c r="E31" s="120" t="s">
        <v>172</v>
      </c>
      <c r="F31" s="122" t="s">
        <v>129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48">
        <f>SUM(J31:U31)/12</f>
        <v>0</v>
      </c>
    </row>
    <row r="32" spans="1:22" ht="12">
      <c r="A32" s="80" t="s">
        <v>201</v>
      </c>
      <c r="B32" s="76" t="s">
        <v>202</v>
      </c>
      <c r="D32" s="118" t="s">
        <v>203</v>
      </c>
      <c r="E32" s="120" t="s">
        <v>202</v>
      </c>
      <c r="F32" s="122" t="s">
        <v>129</v>
      </c>
      <c r="G32" s="149">
        <f>Субабоненты!H13</f>
        <v>34.66</v>
      </c>
      <c r="H32" s="149">
        <f>Субабоненты!I13</f>
        <v>34.66</v>
      </c>
      <c r="I32" s="149">
        <f>Субабоненты!J13</f>
        <v>36.525800000000004</v>
      </c>
      <c r="J32" s="149">
        <f>Субабоненты!K13</f>
        <v>35.5777</v>
      </c>
      <c r="K32" s="149">
        <f>Субабоненты!L13</f>
        <v>35.5777</v>
      </c>
      <c r="L32" s="149">
        <f>Субабоненты!M13</f>
        <v>35.5777</v>
      </c>
      <c r="M32" s="149">
        <f>Субабоненты!N13</f>
        <v>35.5777</v>
      </c>
      <c r="N32" s="149">
        <f>Субабоненты!O13</f>
        <v>35.5777</v>
      </c>
      <c r="O32" s="149">
        <f>Субабоненты!P13</f>
        <v>35.5777</v>
      </c>
      <c r="P32" s="149">
        <f>Субабоненты!Q13</f>
        <v>35.5777</v>
      </c>
      <c r="Q32" s="149">
        <f>Субабоненты!R13</f>
        <v>35.5777</v>
      </c>
      <c r="R32" s="149">
        <f>Субабоненты!S13</f>
        <v>35.5777</v>
      </c>
      <c r="S32" s="149">
        <f>Субабоненты!T13</f>
        <v>35.5777</v>
      </c>
      <c r="T32" s="149">
        <f>Субабоненты!U13</f>
        <v>35.5777</v>
      </c>
      <c r="U32" s="149">
        <f>Субабоненты!V13</f>
        <v>35.5777</v>
      </c>
      <c r="V32" s="149">
        <f>Субабоненты!W13</f>
        <v>35.57769999999999</v>
      </c>
    </row>
    <row r="33" spans="1:22" ht="12">
      <c r="A33" s="80" t="s">
        <v>152</v>
      </c>
      <c r="B33" s="76" t="s">
        <v>204</v>
      </c>
      <c r="D33" s="118" t="s">
        <v>205</v>
      </c>
      <c r="E33" s="119" t="s">
        <v>206</v>
      </c>
      <c r="F33" s="122" t="s">
        <v>207</v>
      </c>
      <c r="G33" s="149">
        <f aca="true" t="shared" si="12" ref="G33:V33">SUM(G34:G35)</f>
        <v>54.269999999999996</v>
      </c>
      <c r="H33" s="149">
        <f t="shared" si="12"/>
        <v>82</v>
      </c>
      <c r="I33" s="149">
        <f t="shared" si="12"/>
        <v>84.27</v>
      </c>
      <c r="J33" s="149">
        <f t="shared" si="12"/>
        <v>82</v>
      </c>
      <c r="K33" s="149">
        <f t="shared" si="12"/>
        <v>82</v>
      </c>
      <c r="L33" s="149">
        <f t="shared" si="12"/>
        <v>82</v>
      </c>
      <c r="M33" s="149">
        <f t="shared" si="12"/>
        <v>82</v>
      </c>
      <c r="N33" s="149">
        <f t="shared" si="12"/>
        <v>82</v>
      </c>
      <c r="O33" s="149">
        <f t="shared" si="12"/>
        <v>82</v>
      </c>
      <c r="P33" s="149">
        <f t="shared" si="12"/>
        <v>82</v>
      </c>
      <c r="Q33" s="149">
        <f t="shared" si="12"/>
        <v>82</v>
      </c>
      <c r="R33" s="149">
        <f t="shared" si="12"/>
        <v>82</v>
      </c>
      <c r="S33" s="149">
        <f t="shared" si="12"/>
        <v>82</v>
      </c>
      <c r="T33" s="149">
        <f t="shared" si="12"/>
        <v>82</v>
      </c>
      <c r="U33" s="149">
        <f t="shared" si="12"/>
        <v>82</v>
      </c>
      <c r="V33" s="149">
        <f t="shared" si="12"/>
        <v>82</v>
      </c>
    </row>
    <row r="34" spans="1:22" ht="12">
      <c r="A34" s="80" t="s">
        <v>208</v>
      </c>
      <c r="B34" s="76" t="s">
        <v>172</v>
      </c>
      <c r="D34" s="118" t="s">
        <v>209</v>
      </c>
      <c r="E34" s="120" t="s">
        <v>172</v>
      </c>
      <c r="F34" s="122" t="s">
        <v>207</v>
      </c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v>0</v>
      </c>
      <c r="U34" s="150">
        <v>0</v>
      </c>
      <c r="V34" s="148">
        <f>MAX(J34:U34)</f>
        <v>0</v>
      </c>
    </row>
    <row r="35" spans="1:22" ht="12">
      <c r="A35" s="80" t="s">
        <v>210</v>
      </c>
      <c r="B35" s="76" t="s">
        <v>202</v>
      </c>
      <c r="D35" s="118" t="s">
        <v>211</v>
      </c>
      <c r="E35" s="120" t="s">
        <v>202</v>
      </c>
      <c r="F35" s="122" t="s">
        <v>207</v>
      </c>
      <c r="G35" s="149">
        <f>Субабоненты!H14</f>
        <v>54.269999999999996</v>
      </c>
      <c r="H35" s="149">
        <f>Субабоненты!I14</f>
        <v>82</v>
      </c>
      <c r="I35" s="149">
        <f>Субабоненты!J14</f>
        <v>84.27</v>
      </c>
      <c r="J35" s="149">
        <f>Субабоненты!K14</f>
        <v>82</v>
      </c>
      <c r="K35" s="149">
        <f>Субабоненты!L14</f>
        <v>82</v>
      </c>
      <c r="L35" s="149">
        <f>Субабоненты!M14</f>
        <v>82</v>
      </c>
      <c r="M35" s="149">
        <f>Субабоненты!N14</f>
        <v>82</v>
      </c>
      <c r="N35" s="149">
        <f>Субабоненты!O14</f>
        <v>82</v>
      </c>
      <c r="O35" s="149">
        <f>Субабоненты!P14</f>
        <v>82</v>
      </c>
      <c r="P35" s="149">
        <f>Субабоненты!Q14</f>
        <v>82</v>
      </c>
      <c r="Q35" s="149">
        <f>Субабоненты!R14</f>
        <v>82</v>
      </c>
      <c r="R35" s="149">
        <f>Субабоненты!S14</f>
        <v>82</v>
      </c>
      <c r="S35" s="149">
        <f>Субабоненты!T14</f>
        <v>82</v>
      </c>
      <c r="T35" s="149">
        <f>Субабоненты!U14</f>
        <v>82</v>
      </c>
      <c r="U35" s="149">
        <f>Субабоненты!V14</f>
        <v>82</v>
      </c>
      <c r="V35" s="149">
        <f>Субабоненты!W14</f>
        <v>82</v>
      </c>
    </row>
    <row r="36" spans="1:5" ht="12">
      <c r="A36" s="80"/>
      <c r="B36" s="76"/>
      <c r="E36" s="94"/>
    </row>
    <row r="37" spans="1:2" ht="12">
      <c r="A37" s="80"/>
      <c r="B37" s="76"/>
    </row>
    <row r="38" spans="1:2" ht="12">
      <c r="A38" s="80"/>
      <c r="B38" s="76"/>
    </row>
    <row r="39" spans="1:16" ht="20.25" customHeight="1">
      <c r="A39" s="80"/>
      <c r="B39" s="76"/>
      <c r="D39" s="246" t="s">
        <v>130</v>
      </c>
      <c r="E39" s="246"/>
      <c r="F39" s="246"/>
      <c r="G39" s="246"/>
      <c r="H39" s="95"/>
      <c r="I39" s="95"/>
      <c r="J39" s="95"/>
      <c r="M39" s="243"/>
      <c r="N39" s="243"/>
      <c r="O39" s="243"/>
      <c r="P39" s="243"/>
    </row>
    <row r="40" spans="1:10" ht="12">
      <c r="A40" s="80"/>
      <c r="B40" s="76"/>
      <c r="E40" s="96"/>
      <c r="F40" s="97"/>
      <c r="G40" s="98"/>
      <c r="H40" s="98"/>
      <c r="I40" s="98"/>
      <c r="J40" s="98"/>
    </row>
    <row r="41" spans="1:16" ht="19.5" customHeight="1">
      <c r="A41" s="80"/>
      <c r="B41" s="76"/>
      <c r="D41" s="246" t="s">
        <v>131</v>
      </c>
      <c r="E41" s="246"/>
      <c r="F41" s="246"/>
      <c r="G41" s="246"/>
      <c r="H41" s="246"/>
      <c r="I41" s="246"/>
      <c r="J41" s="246"/>
      <c r="K41" s="246"/>
      <c r="M41" s="243"/>
      <c r="N41" s="243"/>
      <c r="O41" s="243"/>
      <c r="P41" s="243"/>
    </row>
    <row r="42" spans="4:10" ht="12">
      <c r="D42" s="245"/>
      <c r="E42" s="245"/>
      <c r="F42" s="245"/>
      <c r="G42" s="245"/>
      <c r="H42" s="100"/>
      <c r="I42" s="100"/>
      <c r="J42" s="100"/>
    </row>
    <row r="43" ht="12">
      <c r="E43" s="101"/>
    </row>
  </sheetData>
  <sheetProtection password="FA9C" sheet="1" objects="1" scenarios="1" formatColumns="0" formatRows="0"/>
  <mergeCells count="6">
    <mergeCell ref="M41:P41"/>
    <mergeCell ref="M39:P39"/>
    <mergeCell ref="D8:J8"/>
    <mergeCell ref="D42:G42"/>
    <mergeCell ref="D41:K41"/>
    <mergeCell ref="D39:G39"/>
  </mergeCells>
  <dataValidations count="1">
    <dataValidation type="decimal" allowBlank="1" showInputMessage="1" showErrorMessage="1" sqref="G13:V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3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D8" sqref="D8:J41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2015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2013</v>
      </c>
      <c r="H2" s="72">
        <f>$E$1-2</f>
        <v>2013</v>
      </c>
      <c r="I2" s="72">
        <f>$E$1-1</f>
        <v>2014</v>
      </c>
      <c r="J2" s="72">
        <f>$E$1</f>
        <v>2015</v>
      </c>
    </row>
    <row r="3" spans="1:10" s="67" customFormat="1" ht="11.25" hidden="1">
      <c r="A3" s="73"/>
      <c r="D3" s="74"/>
      <c r="G3" s="67" t="s">
        <v>162</v>
      </c>
      <c r="H3" s="67" t="s">
        <v>163</v>
      </c>
      <c r="I3" s="67" t="s">
        <v>162</v>
      </c>
      <c r="J3" s="67" t="s">
        <v>162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Энергетическая компания "Радиан" по технологическому расходу электроэнергии (мощности) - потерям в электрических сетях на 2015 год в регионе: Иркутская область (поквартально)</v>
      </c>
      <c r="E8" s="244"/>
      <c r="F8" s="244"/>
      <c r="G8" s="244"/>
      <c r="H8" s="244"/>
      <c r="I8" s="244"/>
      <c r="J8" s="244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200" t="s">
        <v>8</v>
      </c>
      <c r="E10" s="200" t="s">
        <v>165</v>
      </c>
      <c r="F10" s="201" t="s">
        <v>166</v>
      </c>
      <c r="G10" s="202" t="str">
        <f>"I квартал "&amp;god</f>
        <v>I квартал 2015</v>
      </c>
      <c r="H10" s="202" t="str">
        <f>"II квартал "&amp;god</f>
        <v>II квартал 2015</v>
      </c>
      <c r="I10" s="202" t="str">
        <f>"III квартал "&amp;god</f>
        <v>III квартал 2015</v>
      </c>
      <c r="J10" s="202" t="str">
        <f>"IV квартал "&amp;god</f>
        <v>IV квартал 2015</v>
      </c>
    </row>
    <row r="11" spans="1:10" s="79" customFormat="1" ht="11.25">
      <c r="A11" s="80"/>
      <c r="B11" s="76"/>
      <c r="C11" s="77"/>
      <c r="D11" s="203">
        <v>1</v>
      </c>
      <c r="E11" s="203">
        <v>2</v>
      </c>
      <c r="F11" s="203">
        <v>3</v>
      </c>
      <c r="G11" s="203">
        <v>4</v>
      </c>
      <c r="H11" s="203">
        <v>5</v>
      </c>
      <c r="I11" s="203">
        <v>6</v>
      </c>
      <c r="J11" s="203">
        <v>7</v>
      </c>
    </row>
    <row r="12" spans="1:10" s="79" customFormat="1" ht="11.25">
      <c r="A12" s="80"/>
      <c r="B12" s="76"/>
      <c r="C12" s="77"/>
      <c r="D12" s="115"/>
      <c r="E12" s="115" t="s">
        <v>153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167</v>
      </c>
      <c r="C13" s="77"/>
      <c r="D13" s="118">
        <v>1</v>
      </c>
      <c r="E13" s="119" t="s">
        <v>168</v>
      </c>
      <c r="F13" s="118" t="s">
        <v>114</v>
      </c>
      <c r="G13" s="148">
        <f>SUM('Форма 3.1'!J13:L13)</f>
        <v>50.2014</v>
      </c>
      <c r="H13" s="148">
        <f>SUM('Форма 3.1'!M13:O13)</f>
        <v>27.892699999999998</v>
      </c>
      <c r="I13" s="148">
        <f>SUM('Форма 3.1'!P13:R13)</f>
        <v>22.787100000000002</v>
      </c>
      <c r="J13" s="148">
        <f>SUM('Форма 3.1'!S13:U13)</f>
        <v>40.876099999999994</v>
      </c>
    </row>
    <row r="14" spans="1:10" s="79" customFormat="1" ht="22.5">
      <c r="A14" s="80" t="s">
        <v>144</v>
      </c>
      <c r="B14" s="76" t="s">
        <v>169</v>
      </c>
      <c r="C14" s="77"/>
      <c r="D14" s="118">
        <v>2</v>
      </c>
      <c r="E14" s="119" t="s">
        <v>170</v>
      </c>
      <c r="F14" s="118" t="s">
        <v>114</v>
      </c>
      <c r="G14" s="148">
        <f>SUM('Форма 3.1'!J14:L14)</f>
        <v>1.2148738799999999</v>
      </c>
      <c r="H14" s="148">
        <f>SUM('Форма 3.1'!M14:O14)</f>
        <v>0.67500334</v>
      </c>
      <c r="I14" s="148">
        <f>SUM('Форма 3.1'!P14:R14)</f>
        <v>0.55144782</v>
      </c>
      <c r="J14" s="148">
        <f>SUM('Форма 3.1'!S14:U14)</f>
        <v>0.98920162</v>
      </c>
    </row>
    <row r="15" spans="1:10" s="79" customFormat="1" ht="11.25">
      <c r="A15" s="80" t="s">
        <v>171</v>
      </c>
      <c r="B15" s="76" t="s">
        <v>172</v>
      </c>
      <c r="C15" s="77"/>
      <c r="D15" s="118" t="s">
        <v>154</v>
      </c>
      <c r="E15" s="120" t="s">
        <v>172</v>
      </c>
      <c r="F15" s="118" t="s">
        <v>114</v>
      </c>
      <c r="G15" s="148">
        <f>SUM('Форма 3.1'!J15:L15)</f>
        <v>0</v>
      </c>
      <c r="H15" s="148">
        <f>SUM('Форма 3.1'!M15:O15)</f>
        <v>0</v>
      </c>
      <c r="I15" s="148">
        <f>SUM('Форма 3.1'!P15:R15)</f>
        <v>0</v>
      </c>
      <c r="J15" s="148">
        <f>SUM('Форма 3.1'!S15:U15)</f>
        <v>0</v>
      </c>
    </row>
    <row r="16" spans="1:10" ht="22.5">
      <c r="A16" s="80" t="s">
        <v>173</v>
      </c>
      <c r="B16" s="76" t="s">
        <v>174</v>
      </c>
      <c r="D16" s="118" t="s">
        <v>155</v>
      </c>
      <c r="E16" s="120" t="s">
        <v>174</v>
      </c>
      <c r="F16" s="118" t="s">
        <v>114</v>
      </c>
      <c r="G16" s="148">
        <f>SUM('Форма 3.1'!J16:L16)</f>
        <v>1.2148738799999999</v>
      </c>
      <c r="H16" s="148">
        <f>SUM('Форма 3.1'!M16:O16)</f>
        <v>0.67500334</v>
      </c>
      <c r="I16" s="148">
        <f>SUM('Форма 3.1'!P16:R16)</f>
        <v>0.55144782</v>
      </c>
      <c r="J16" s="148">
        <f>SUM('Форма 3.1'!S16:U16)</f>
        <v>0.98920162</v>
      </c>
    </row>
    <row r="17" spans="1:10" ht="12">
      <c r="A17" s="80" t="s">
        <v>145</v>
      </c>
      <c r="B17" s="76" t="s">
        <v>175</v>
      </c>
      <c r="D17" s="118">
        <v>3</v>
      </c>
      <c r="E17" s="121" t="s">
        <v>176</v>
      </c>
      <c r="F17" s="122" t="s">
        <v>177</v>
      </c>
      <c r="G17" s="149">
        <f>IF(G13=0,0,G14/G13*100)</f>
        <v>2.4199999999999995</v>
      </c>
      <c r="H17" s="149">
        <f>IF(H13=0,0,H14/H13*100)</f>
        <v>2.42</v>
      </c>
      <c r="I17" s="149">
        <f>IF(I13=0,0,I14/I13*100)</f>
        <v>2.42</v>
      </c>
      <c r="J17" s="149">
        <f>IF(J13=0,0,J14/J13*100)</f>
        <v>2.4200000000000004</v>
      </c>
    </row>
    <row r="18" spans="1:10" ht="12">
      <c r="A18" s="80" t="s">
        <v>146</v>
      </c>
      <c r="B18" s="76" t="s">
        <v>178</v>
      </c>
      <c r="D18" s="118">
        <v>4</v>
      </c>
      <c r="E18" s="121" t="s">
        <v>179</v>
      </c>
      <c r="F18" s="118" t="s">
        <v>114</v>
      </c>
      <c r="G18" s="148">
        <f>SUM('Форма 3.1'!J18:L18)</f>
        <v>48.98652612</v>
      </c>
      <c r="H18" s="148">
        <f>SUM('Форма 3.1'!M18:O18)</f>
        <v>27.217696659999998</v>
      </c>
      <c r="I18" s="148">
        <f>SUM('Форма 3.1'!P18:R18)</f>
        <v>22.235652180000002</v>
      </c>
      <c r="J18" s="148">
        <f>SUM('Форма 3.1'!S18:U18)</f>
        <v>39.88689838</v>
      </c>
    </row>
    <row r="19" spans="1:10" ht="12">
      <c r="A19" s="80" t="s">
        <v>180</v>
      </c>
      <c r="B19" s="76" t="s">
        <v>181</v>
      </c>
      <c r="D19" s="118" t="s">
        <v>182</v>
      </c>
      <c r="E19" s="123" t="s">
        <v>181</v>
      </c>
      <c r="F19" s="118" t="s">
        <v>114</v>
      </c>
      <c r="G19" s="148">
        <f>SUM('Форма 3.1'!J19:L19)</f>
        <v>0</v>
      </c>
      <c r="H19" s="148">
        <f>SUM('Форма 3.1'!M19:O19)</f>
        <v>0</v>
      </c>
      <c r="I19" s="148">
        <f>SUM('Форма 3.1'!P19:R19)</f>
        <v>0</v>
      </c>
      <c r="J19" s="148">
        <f>SUM('Форма 3.1'!S19:U19)</f>
        <v>0</v>
      </c>
    </row>
    <row r="20" spans="1:10" ht="22.5">
      <c r="A20" s="80" t="s">
        <v>183</v>
      </c>
      <c r="B20" s="76" t="s">
        <v>184</v>
      </c>
      <c r="D20" s="118" t="s">
        <v>185</v>
      </c>
      <c r="E20" s="123" t="s">
        <v>184</v>
      </c>
      <c r="F20" s="118" t="s">
        <v>114</v>
      </c>
      <c r="G20" s="148">
        <f>SUM('Форма 3.1'!J20:L20)</f>
        <v>48.98652612</v>
      </c>
      <c r="H20" s="148">
        <f>SUM('Форма 3.1'!M20:O20)</f>
        <v>27.217696659999998</v>
      </c>
      <c r="I20" s="148">
        <f>SUM('Форма 3.1'!P20:R20)</f>
        <v>22.235652180000002</v>
      </c>
      <c r="J20" s="148">
        <f>SUM('Форма 3.1'!S20:U20)</f>
        <v>39.88689838</v>
      </c>
    </row>
    <row r="21" spans="1:10" ht="12">
      <c r="A21" s="80"/>
      <c r="B21" s="76"/>
      <c r="D21" s="115"/>
      <c r="E21" s="115" t="s">
        <v>156</v>
      </c>
      <c r="F21" s="124"/>
      <c r="G21" s="151"/>
      <c r="H21" s="151"/>
      <c r="I21" s="151"/>
      <c r="J21" s="151"/>
    </row>
    <row r="22" spans="1:10" ht="12">
      <c r="A22" s="80" t="s">
        <v>147</v>
      </c>
      <c r="B22" s="76" t="s">
        <v>167</v>
      </c>
      <c r="D22" s="118" t="s">
        <v>111</v>
      </c>
      <c r="E22" s="119" t="s">
        <v>168</v>
      </c>
      <c r="F22" s="118" t="s">
        <v>129</v>
      </c>
      <c r="G22" s="148">
        <f>SUM('Форма 3.1'!J22:L22)/3</f>
        <v>36.46</v>
      </c>
      <c r="H22" s="148">
        <f>SUM('Форма 3.1'!M22:O22)/3</f>
        <v>36.46</v>
      </c>
      <c r="I22" s="148">
        <f>SUM('Форма 3.1'!P22:R22)/3</f>
        <v>36.46</v>
      </c>
      <c r="J22" s="148">
        <f>SUM('Форма 3.1'!S22:U22)/3</f>
        <v>36.46</v>
      </c>
    </row>
    <row r="23" spans="1:10" ht="22.5">
      <c r="A23" s="80" t="s">
        <v>148</v>
      </c>
      <c r="B23" s="76" t="s">
        <v>169</v>
      </c>
      <c r="D23" s="118" t="s">
        <v>112</v>
      </c>
      <c r="E23" s="119" t="s">
        <v>170</v>
      </c>
      <c r="F23" s="118" t="s">
        <v>129</v>
      </c>
      <c r="G23" s="148">
        <f>SUM('Форма 3.1'!J23:L23)/3</f>
        <v>0.882332</v>
      </c>
      <c r="H23" s="148">
        <f>SUM('Форма 3.1'!M23:O23)/3</f>
        <v>0.882332</v>
      </c>
      <c r="I23" s="148">
        <f>SUM('Форма 3.1'!P23:R23)/3</f>
        <v>0.882332</v>
      </c>
      <c r="J23" s="148">
        <f>SUM('Форма 3.1'!S23:U23)/3</f>
        <v>0.882332</v>
      </c>
    </row>
    <row r="24" spans="1:10" ht="12">
      <c r="A24" s="80" t="s">
        <v>186</v>
      </c>
      <c r="B24" s="76" t="s">
        <v>172</v>
      </c>
      <c r="D24" s="118" t="s">
        <v>187</v>
      </c>
      <c r="E24" s="120" t="s">
        <v>172</v>
      </c>
      <c r="F24" s="118" t="s">
        <v>129</v>
      </c>
      <c r="G24" s="148">
        <f>SUM('Форма 3.1'!J24:L24)/3</f>
        <v>0</v>
      </c>
      <c r="H24" s="148">
        <f>SUM('Форма 3.1'!M24:O24)/3</f>
        <v>0</v>
      </c>
      <c r="I24" s="148">
        <f>SUM('Форма 3.1'!P24:R24)/3</f>
        <v>0</v>
      </c>
      <c r="J24" s="148">
        <f>SUM('Форма 3.1'!S24:U24)/3</f>
        <v>0</v>
      </c>
    </row>
    <row r="25" spans="1:10" ht="22.5">
      <c r="A25" s="80" t="s">
        <v>188</v>
      </c>
      <c r="B25" s="76" t="s">
        <v>174</v>
      </c>
      <c r="D25" s="118" t="s">
        <v>189</v>
      </c>
      <c r="E25" s="120" t="s">
        <v>174</v>
      </c>
      <c r="F25" s="118" t="s">
        <v>129</v>
      </c>
      <c r="G25" s="148">
        <f>SUM('Форма 3.1'!J25:L25)/3</f>
        <v>0.882332</v>
      </c>
      <c r="H25" s="148">
        <f>SUM('Форма 3.1'!M25:O25)/3</f>
        <v>0.882332</v>
      </c>
      <c r="I25" s="148">
        <f>SUM('Форма 3.1'!P25:R25)/3</f>
        <v>0.882332</v>
      </c>
      <c r="J25" s="148">
        <f>SUM('Форма 3.1'!S25:U25)/3</f>
        <v>0.882332</v>
      </c>
    </row>
    <row r="26" spans="1:10" ht="12">
      <c r="A26" s="80" t="s">
        <v>149</v>
      </c>
      <c r="B26" s="76" t="s">
        <v>175</v>
      </c>
      <c r="D26" s="118" t="s">
        <v>113</v>
      </c>
      <c r="E26" s="121" t="s">
        <v>176</v>
      </c>
      <c r="F26" s="122" t="s">
        <v>177</v>
      </c>
      <c r="G26" s="149">
        <f>IF(G22=0,0,G23/G22*100)</f>
        <v>2.42</v>
      </c>
      <c r="H26" s="149">
        <f>IF(H22=0,0,H23/H22*100)</f>
        <v>2.42</v>
      </c>
      <c r="I26" s="149">
        <f>IF(I22=0,0,I23/I22*100)</f>
        <v>2.42</v>
      </c>
      <c r="J26" s="149">
        <f>IF(J22=0,0,J23/J22*100)</f>
        <v>2.42</v>
      </c>
    </row>
    <row r="27" spans="1:10" ht="12">
      <c r="A27" s="80" t="s">
        <v>150</v>
      </c>
      <c r="B27" s="76" t="s">
        <v>178</v>
      </c>
      <c r="D27" s="118" t="s">
        <v>190</v>
      </c>
      <c r="E27" s="121" t="s">
        <v>191</v>
      </c>
      <c r="F27" s="118" t="s">
        <v>129</v>
      </c>
      <c r="G27" s="148">
        <f>SUM('Форма 3.1'!J27:L27)/3</f>
        <v>35.577668</v>
      </c>
      <c r="H27" s="148">
        <f>SUM('Форма 3.1'!M27:O27)/3</f>
        <v>35.577668</v>
      </c>
      <c r="I27" s="148">
        <f>SUM('Форма 3.1'!P27:R27)/3</f>
        <v>35.577668</v>
      </c>
      <c r="J27" s="148">
        <f>SUM('Форма 3.1'!S27:U27)/3</f>
        <v>35.577668</v>
      </c>
    </row>
    <row r="28" spans="1:10" ht="12">
      <c r="A28" s="80" t="s">
        <v>192</v>
      </c>
      <c r="B28" s="76" t="s">
        <v>181</v>
      </c>
      <c r="D28" s="118" t="s">
        <v>193</v>
      </c>
      <c r="E28" s="123" t="s">
        <v>181</v>
      </c>
      <c r="F28" s="118" t="s">
        <v>129</v>
      </c>
      <c r="G28" s="148">
        <f>SUM('Форма 3.1'!J28:L28)/3</f>
        <v>0</v>
      </c>
      <c r="H28" s="148">
        <f>SUM('Форма 3.1'!M28:O28)/3</f>
        <v>0</v>
      </c>
      <c r="I28" s="148">
        <f>SUM('Форма 3.1'!P28:R28)/3</f>
        <v>0</v>
      </c>
      <c r="J28" s="148">
        <f>SUM('Форма 3.1'!S28:U28)/3</f>
        <v>0</v>
      </c>
    </row>
    <row r="29" spans="1:10" ht="22.5">
      <c r="A29" s="80" t="s">
        <v>194</v>
      </c>
      <c r="B29" s="76" t="s">
        <v>184</v>
      </c>
      <c r="D29" s="118" t="s">
        <v>195</v>
      </c>
      <c r="E29" s="123" t="s">
        <v>184</v>
      </c>
      <c r="F29" s="118" t="s">
        <v>129</v>
      </c>
      <c r="G29" s="148">
        <f>SUM('Форма 3.1'!J29:L29)/3</f>
        <v>35.5777</v>
      </c>
      <c r="H29" s="148">
        <f>SUM('Форма 3.1'!M29:O29)/3</f>
        <v>35.5777</v>
      </c>
      <c r="I29" s="148">
        <f>SUM('Форма 3.1'!P29:R29)/3</f>
        <v>35.5777</v>
      </c>
      <c r="J29" s="148">
        <f>SUM('Форма 3.1'!S29:U29)/3</f>
        <v>35.5777</v>
      </c>
    </row>
    <row r="30" spans="1:10" ht="12">
      <c r="A30" s="80" t="s">
        <v>151</v>
      </c>
      <c r="B30" s="76" t="s">
        <v>196</v>
      </c>
      <c r="D30" s="118" t="s">
        <v>197</v>
      </c>
      <c r="E30" s="119" t="s">
        <v>198</v>
      </c>
      <c r="F30" s="122" t="s">
        <v>129</v>
      </c>
      <c r="G30" s="148">
        <f>SUM('Форма 3.1'!J30:L30)/3</f>
        <v>35.5777</v>
      </c>
      <c r="H30" s="148">
        <f>SUM('Форма 3.1'!M30:O30)/3</f>
        <v>35.5777</v>
      </c>
      <c r="I30" s="148">
        <f>SUM('Форма 3.1'!P30:R30)/3</f>
        <v>35.5777</v>
      </c>
      <c r="J30" s="148">
        <f>SUM('Форма 3.1'!S30:U30)/3</f>
        <v>35.5777</v>
      </c>
    </row>
    <row r="31" spans="1:10" ht="12">
      <c r="A31" s="80" t="s">
        <v>199</v>
      </c>
      <c r="B31" s="76" t="s">
        <v>172</v>
      </c>
      <c r="D31" s="118" t="s">
        <v>200</v>
      </c>
      <c r="E31" s="120" t="s">
        <v>172</v>
      </c>
      <c r="F31" s="122" t="s">
        <v>129</v>
      </c>
      <c r="G31" s="148">
        <f>SUM('Форма 3.1'!J31:L31)/3</f>
        <v>0</v>
      </c>
      <c r="H31" s="148">
        <f>SUM('Форма 3.1'!M31:O31)/3</f>
        <v>0</v>
      </c>
      <c r="I31" s="148">
        <f>SUM('Форма 3.1'!P31:R31)/3</f>
        <v>0</v>
      </c>
      <c r="J31" s="148">
        <f>SUM('Форма 3.1'!S31:U31)/3</f>
        <v>0</v>
      </c>
    </row>
    <row r="32" spans="1:10" ht="12">
      <c r="A32" s="80" t="s">
        <v>201</v>
      </c>
      <c r="B32" s="76" t="s">
        <v>202</v>
      </c>
      <c r="D32" s="118" t="s">
        <v>203</v>
      </c>
      <c r="E32" s="120" t="s">
        <v>202</v>
      </c>
      <c r="F32" s="122" t="s">
        <v>129</v>
      </c>
      <c r="G32" s="148">
        <f>SUM('Форма 3.1'!J32:L32)/3</f>
        <v>35.5777</v>
      </c>
      <c r="H32" s="148">
        <f>SUM('Форма 3.1'!M32:O32)/3</f>
        <v>35.5777</v>
      </c>
      <c r="I32" s="148">
        <f>SUM('Форма 3.1'!P32:R32)/3</f>
        <v>35.5777</v>
      </c>
      <c r="J32" s="148">
        <f>SUM('Форма 3.1'!S32:U32)/3</f>
        <v>35.5777</v>
      </c>
    </row>
    <row r="33" spans="1:10" ht="12">
      <c r="A33" s="80" t="s">
        <v>152</v>
      </c>
      <c r="B33" s="76" t="s">
        <v>204</v>
      </c>
      <c r="D33" s="118" t="s">
        <v>205</v>
      </c>
      <c r="E33" s="119" t="s">
        <v>206</v>
      </c>
      <c r="F33" s="122" t="s">
        <v>207</v>
      </c>
      <c r="G33" s="149">
        <f>SUM(G34:G35)</f>
        <v>82</v>
      </c>
      <c r="H33" s="149">
        <f>SUM(H34:H35)</f>
        <v>82</v>
      </c>
      <c r="I33" s="149">
        <f>SUM(I34:I35)</f>
        <v>82</v>
      </c>
      <c r="J33" s="149">
        <f>SUM(J34:J35)</f>
        <v>82</v>
      </c>
    </row>
    <row r="34" spans="1:10" ht="12">
      <c r="A34" s="80" t="s">
        <v>208</v>
      </c>
      <c r="B34" s="76" t="s">
        <v>172</v>
      </c>
      <c r="D34" s="118" t="s">
        <v>209</v>
      </c>
      <c r="E34" s="120" t="s">
        <v>172</v>
      </c>
      <c r="F34" s="122" t="s">
        <v>207</v>
      </c>
      <c r="G34" s="148">
        <f>MAX('Форма 3.1'!J34:L34)</f>
        <v>0</v>
      </c>
      <c r="H34" s="148">
        <f>MAX('Форма 3.1'!M34:O34)</f>
        <v>0</v>
      </c>
      <c r="I34" s="148">
        <f>MAX('Форма 3.1'!P34:R34)</f>
        <v>0</v>
      </c>
      <c r="J34" s="148">
        <f>MAX('Форма 3.1'!S34:U34)</f>
        <v>0</v>
      </c>
    </row>
    <row r="35" spans="1:10" ht="12">
      <c r="A35" s="80" t="s">
        <v>210</v>
      </c>
      <c r="B35" s="76" t="s">
        <v>202</v>
      </c>
      <c r="D35" s="118" t="s">
        <v>211</v>
      </c>
      <c r="E35" s="120" t="s">
        <v>202</v>
      </c>
      <c r="F35" s="122" t="s">
        <v>207</v>
      </c>
      <c r="G35" s="148">
        <f>MAX('Форма 3.1'!J35:L35)</f>
        <v>82</v>
      </c>
      <c r="H35" s="148">
        <f>MAX('Форма 3.1'!M35:O35)</f>
        <v>82</v>
      </c>
      <c r="I35" s="148">
        <f>MAX('Форма 3.1'!P35:R35)</f>
        <v>82</v>
      </c>
      <c r="J35" s="148">
        <f>MAX('Форма 3.1'!S35:U35)</f>
        <v>82</v>
      </c>
    </row>
    <row r="36" spans="1:5" ht="12">
      <c r="A36" s="80"/>
      <c r="B36" s="76"/>
      <c r="E36" s="94"/>
    </row>
    <row r="37" spans="1:2" ht="12">
      <c r="A37" s="80"/>
      <c r="B37" s="76"/>
    </row>
    <row r="38" spans="1:2" ht="12">
      <c r="A38" s="80"/>
      <c r="B38" s="76"/>
    </row>
    <row r="39" spans="1:10" ht="20.25" customHeight="1">
      <c r="A39" s="80"/>
      <c r="B39" s="76"/>
      <c r="D39" s="246" t="s">
        <v>130</v>
      </c>
      <c r="E39" s="246"/>
      <c r="F39" s="247"/>
      <c r="G39" s="243"/>
      <c r="H39" s="243"/>
      <c r="I39" s="243"/>
      <c r="J39" s="243"/>
    </row>
    <row r="40" spans="1:10" ht="12">
      <c r="A40" s="80"/>
      <c r="B40" s="76"/>
      <c r="E40" s="96"/>
      <c r="F40" s="97"/>
      <c r="G40" s="98"/>
      <c r="H40" s="98"/>
      <c r="I40" s="98"/>
      <c r="J40" s="98"/>
    </row>
    <row r="41" spans="1:10" ht="22.5" customHeight="1">
      <c r="A41" s="80"/>
      <c r="B41" s="76"/>
      <c r="D41" s="246" t="s">
        <v>131</v>
      </c>
      <c r="E41" s="246"/>
      <c r="F41" s="247"/>
      <c r="G41" s="243"/>
      <c r="H41" s="243"/>
      <c r="I41" s="243"/>
      <c r="J41" s="243"/>
    </row>
    <row r="42" spans="4:10" ht="12">
      <c r="D42" s="245"/>
      <c r="E42" s="245"/>
      <c r="F42" s="245"/>
      <c r="G42" s="245"/>
      <c r="H42" s="100"/>
      <c r="I42" s="100"/>
      <c r="J42" s="100"/>
    </row>
    <row r="43" ht="12">
      <c r="E43" s="101"/>
    </row>
  </sheetData>
  <sheetProtection password="FA9C" sheet="1" objects="1" scenarios="1" formatColumns="0" formatRows="0"/>
  <mergeCells count="6">
    <mergeCell ref="D8:J8"/>
    <mergeCell ref="D42:G42"/>
    <mergeCell ref="G39:J39"/>
    <mergeCell ref="G41:J41"/>
    <mergeCell ref="D39:F39"/>
    <mergeCell ref="D41:F41"/>
  </mergeCells>
  <dataValidations count="1">
    <dataValidation type="decimal" allowBlank="1" showInputMessage="1" showErrorMessage="1" sqref="G13:J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J23" sqref="J23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2015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2013</v>
      </c>
      <c r="J2" s="107">
        <f>G1-2</f>
        <v>2013</v>
      </c>
      <c r="K2" s="107">
        <f>G1-1</f>
        <v>2014</v>
      </c>
      <c r="L2" s="107"/>
      <c r="M2" s="107">
        <f>$G$1</f>
        <v>2015</v>
      </c>
    </row>
    <row r="3" spans="1:13" s="104" customFormat="1" ht="11.25" hidden="1">
      <c r="A3" s="108"/>
      <c r="B3" s="108"/>
      <c r="I3" s="104" t="s">
        <v>162</v>
      </c>
      <c r="J3" s="104" t="s">
        <v>163</v>
      </c>
      <c r="K3" s="104" t="s">
        <v>162</v>
      </c>
      <c r="M3" s="104" t="s">
        <v>162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50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ООО Энергетическая компания "Радиан" на 2015 год в регионе: Иркутская область</v>
      </c>
      <c r="E9" s="250"/>
      <c r="F9" s="250"/>
      <c r="G9" s="250"/>
      <c r="H9" s="250"/>
      <c r="I9" s="250"/>
      <c r="J9" s="250"/>
      <c r="K9" s="250"/>
      <c r="L9" s="250"/>
      <c r="M9" s="250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2014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48">
        <v>2013</v>
      </c>
      <c r="E11" s="248"/>
      <c r="F11" s="248"/>
      <c r="G11" s="248"/>
      <c r="H11" s="248"/>
      <c r="I11" s="249">
        <f>IF(god="","(Не определено)",god)</f>
        <v>2015</v>
      </c>
      <c r="J11" s="251"/>
      <c r="K11" s="251"/>
      <c r="L11" s="251"/>
      <c r="M11" s="251"/>
    </row>
    <row r="12" spans="4:13" ht="28.5" customHeight="1">
      <c r="D12" s="249" t="s">
        <v>212</v>
      </c>
      <c r="E12" s="252" t="s">
        <v>213</v>
      </c>
      <c r="F12" s="252"/>
      <c r="G12" s="249" t="s">
        <v>214</v>
      </c>
      <c r="H12" s="249"/>
      <c r="I12" s="249" t="s">
        <v>212</v>
      </c>
      <c r="J12" s="252" t="s">
        <v>213</v>
      </c>
      <c r="K12" s="252"/>
      <c r="L12" s="249" t="s">
        <v>214</v>
      </c>
      <c r="M12" s="249"/>
    </row>
    <row r="13" spans="4:13" ht="33.75">
      <c r="D13" s="249"/>
      <c r="E13" s="205" t="s">
        <v>215</v>
      </c>
      <c r="F13" s="205" t="s">
        <v>177</v>
      </c>
      <c r="G13" s="204" t="s">
        <v>216</v>
      </c>
      <c r="H13" s="204" t="s">
        <v>217</v>
      </c>
      <c r="I13" s="251"/>
      <c r="J13" s="205" t="s">
        <v>215</v>
      </c>
      <c r="K13" s="205" t="s">
        <v>177</v>
      </c>
      <c r="L13" s="204" t="s">
        <v>216</v>
      </c>
      <c r="M13" s="204" t="s">
        <v>217</v>
      </c>
    </row>
    <row r="14" spans="4:13" ht="11.25">
      <c r="D14" s="206">
        <v>1</v>
      </c>
      <c r="E14" s="206">
        <v>2</v>
      </c>
      <c r="F14" s="206">
        <v>3</v>
      </c>
      <c r="G14" s="206">
        <v>4</v>
      </c>
      <c r="H14" s="206">
        <v>5</v>
      </c>
      <c r="I14" s="206">
        <v>6</v>
      </c>
      <c r="J14" s="206">
        <v>7</v>
      </c>
      <c r="K14" s="206">
        <v>8</v>
      </c>
      <c r="L14" s="206">
        <v>9</v>
      </c>
      <c r="M14" s="206">
        <v>10</v>
      </c>
    </row>
    <row r="15" spans="4:13" ht="11.25">
      <c r="D15" s="150">
        <v>139.075</v>
      </c>
      <c r="E15" s="150">
        <v>3.5047</v>
      </c>
      <c r="F15" s="145">
        <v>2.52</v>
      </c>
      <c r="G15" s="146" t="s">
        <v>411</v>
      </c>
      <c r="H15" s="215" t="s">
        <v>412</v>
      </c>
      <c r="I15" s="150">
        <v>141.7573</v>
      </c>
      <c r="J15" s="150">
        <v>3.4305</v>
      </c>
      <c r="K15" s="128">
        <v>2.42</v>
      </c>
      <c r="L15" s="146" t="s">
        <v>411</v>
      </c>
      <c r="M15" s="216" t="s">
        <v>412</v>
      </c>
    </row>
  </sheetData>
  <sheetProtection password="FA9C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8">
    <dataValidation type="decimal" operator="greaterThanOrEqual" allowBlank="1" showInputMessage="1" showErrorMessage="1" sqref="D15:F15 I15:K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allowBlank="1" showInputMessage="1" showErrorMessage="1" prompt="Выберите значения, выполнив двойной щелчок левой кнопки мыши по ячейке." sqref="G15 L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38"/>
  <sheetViews>
    <sheetView showGridLines="0" zoomScalePageLayoutView="0" workbookViewId="0" topLeftCell="C8">
      <pane xSplit="5" ySplit="8" topLeftCell="K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4" sqref="M44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2015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2013</v>
      </c>
      <c r="I2" s="107">
        <f>G1-2</f>
        <v>2013</v>
      </c>
      <c r="J2" s="107">
        <f>G1-1</f>
        <v>2014</v>
      </c>
      <c r="K2" s="107">
        <f aca="true" t="shared" si="0" ref="K2:W2">$G$1</f>
        <v>2015</v>
      </c>
      <c r="L2" s="107">
        <f t="shared" si="0"/>
        <v>2015</v>
      </c>
      <c r="M2" s="107">
        <f t="shared" si="0"/>
        <v>2015</v>
      </c>
      <c r="N2" s="107">
        <f t="shared" si="0"/>
        <v>2015</v>
      </c>
      <c r="O2" s="107">
        <f t="shared" si="0"/>
        <v>2015</v>
      </c>
      <c r="P2" s="107">
        <f t="shared" si="0"/>
        <v>2015</v>
      </c>
      <c r="Q2" s="107">
        <f t="shared" si="0"/>
        <v>2015</v>
      </c>
      <c r="R2" s="107">
        <f t="shared" si="0"/>
        <v>2015</v>
      </c>
      <c r="S2" s="107">
        <f t="shared" si="0"/>
        <v>2015</v>
      </c>
      <c r="T2" s="107">
        <f t="shared" si="0"/>
        <v>2015</v>
      </c>
      <c r="U2" s="107">
        <f t="shared" si="0"/>
        <v>2015</v>
      </c>
      <c r="V2" s="107">
        <f t="shared" si="0"/>
        <v>2015</v>
      </c>
      <c r="W2" s="107">
        <f t="shared" si="0"/>
        <v>2015</v>
      </c>
    </row>
    <row r="3" spans="1:23" s="104" customFormat="1" ht="11.25" hidden="1">
      <c r="A3" s="108"/>
      <c r="B3" s="108"/>
      <c r="H3" s="104" t="s">
        <v>162</v>
      </c>
      <c r="I3" s="104" t="s">
        <v>163</v>
      </c>
      <c r="J3" s="104" t="s">
        <v>162</v>
      </c>
      <c r="K3" s="104" t="s">
        <v>162</v>
      </c>
      <c r="L3" s="104" t="s">
        <v>162</v>
      </c>
      <c r="M3" s="104" t="s">
        <v>162</v>
      </c>
      <c r="N3" s="104" t="s">
        <v>162</v>
      </c>
      <c r="O3" s="104" t="s">
        <v>162</v>
      </c>
      <c r="P3" s="104" t="s">
        <v>162</v>
      </c>
      <c r="Q3" s="104" t="s">
        <v>162</v>
      </c>
      <c r="R3" s="104" t="s">
        <v>162</v>
      </c>
      <c r="S3" s="104" t="s">
        <v>162</v>
      </c>
      <c r="T3" s="104" t="s">
        <v>162</v>
      </c>
      <c r="U3" s="104" t="s">
        <v>162</v>
      </c>
      <c r="V3" s="104" t="s">
        <v>162</v>
      </c>
      <c r="W3" s="104" t="s">
        <v>162</v>
      </c>
    </row>
    <row r="4" ht="11.25" hidden="1"/>
    <row r="5" ht="11.25" hidden="1"/>
    <row r="6" ht="11.25" hidden="1">
      <c r="W6" s="79" t="s">
        <v>164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4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Энергетическая компания "Радиан" по технологическому расходу электроэнергии (мощности) - потерям в электрических сетях на 2015 год в регионе: Иркутская область</v>
      </c>
      <c r="E9" s="244"/>
      <c r="F9" s="244"/>
      <c r="G9" s="24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207" t="s">
        <v>8</v>
      </c>
      <c r="E11" s="202" t="s">
        <v>124</v>
      </c>
      <c r="F11" s="208" t="s">
        <v>157</v>
      </c>
      <c r="G11" s="208" t="s">
        <v>166</v>
      </c>
      <c r="H11" s="202" t="str">
        <f aca="true" t="shared" si="1" ref="H11:W11">H3&amp;" "&amp;H2&amp;" "&amp;H1</f>
        <v>План 2013 Год</v>
      </c>
      <c r="I11" s="202" t="str">
        <f t="shared" si="1"/>
        <v>Факт 2013 Год</v>
      </c>
      <c r="J11" s="202" t="str">
        <f t="shared" si="1"/>
        <v>План 2014 Год</v>
      </c>
      <c r="K11" s="202" t="str">
        <f t="shared" si="1"/>
        <v>План 2015 Январь</v>
      </c>
      <c r="L11" s="202" t="str">
        <f t="shared" si="1"/>
        <v>План 2015 Февраль</v>
      </c>
      <c r="M11" s="202" t="str">
        <f t="shared" si="1"/>
        <v>План 2015 Март</v>
      </c>
      <c r="N11" s="202" t="str">
        <f t="shared" si="1"/>
        <v>План 2015 Апрель</v>
      </c>
      <c r="O11" s="202" t="str">
        <f t="shared" si="1"/>
        <v>План 2015 Май</v>
      </c>
      <c r="P11" s="202" t="str">
        <f t="shared" si="1"/>
        <v>План 2015 Июнь</v>
      </c>
      <c r="Q11" s="202" t="str">
        <f t="shared" si="1"/>
        <v>План 2015 Июль</v>
      </c>
      <c r="R11" s="202" t="str">
        <f t="shared" si="1"/>
        <v>План 2015 Август</v>
      </c>
      <c r="S11" s="202" t="str">
        <f t="shared" si="1"/>
        <v>План 2015 Сентябрь</v>
      </c>
      <c r="T11" s="202" t="str">
        <f t="shared" si="1"/>
        <v>План 2015 Октябрь</v>
      </c>
      <c r="U11" s="202" t="str">
        <f t="shared" si="1"/>
        <v>План 2015 Ноябрь</v>
      </c>
      <c r="V11" s="202" t="str">
        <f t="shared" si="1"/>
        <v>План 2015 Декабрь</v>
      </c>
      <c r="W11" s="202" t="str">
        <f t="shared" si="1"/>
        <v>План 2015 Год</v>
      </c>
      <c r="X11" s="111"/>
      <c r="Y11" s="111"/>
    </row>
    <row r="12" spans="4:25" ht="12" customHeight="1">
      <c r="D12" s="206">
        <v>1</v>
      </c>
      <c r="E12" s="206">
        <v>2</v>
      </c>
      <c r="F12" s="206">
        <v>3</v>
      </c>
      <c r="G12" s="206">
        <v>4</v>
      </c>
      <c r="H12" s="206">
        <v>5</v>
      </c>
      <c r="I12" s="206">
        <v>6</v>
      </c>
      <c r="J12" s="206">
        <v>7</v>
      </c>
      <c r="K12" s="206">
        <v>8</v>
      </c>
      <c r="L12" s="206">
        <v>9</v>
      </c>
      <c r="M12" s="206">
        <v>10</v>
      </c>
      <c r="N12" s="206">
        <v>11</v>
      </c>
      <c r="O12" s="206">
        <v>12</v>
      </c>
      <c r="P12" s="206">
        <v>13</v>
      </c>
      <c r="Q12" s="206">
        <v>14</v>
      </c>
      <c r="R12" s="206">
        <v>15</v>
      </c>
      <c r="S12" s="206">
        <v>16</v>
      </c>
      <c r="T12" s="206">
        <v>17</v>
      </c>
      <c r="U12" s="206">
        <v>18</v>
      </c>
      <c r="V12" s="206">
        <v>19</v>
      </c>
      <c r="W12" s="206">
        <v>20</v>
      </c>
      <c r="X12" s="111"/>
      <c r="Y12" s="111"/>
    </row>
    <row r="13" spans="4:25" ht="12" customHeight="1">
      <c r="D13" s="260" t="s">
        <v>115</v>
      </c>
      <c r="E13" s="260"/>
      <c r="F13" s="129" t="s">
        <v>196</v>
      </c>
      <c r="G13" s="130" t="s">
        <v>129</v>
      </c>
      <c r="H13" s="152">
        <f aca="true" t="shared" si="2" ref="H13:W13">SUMIF($F$15:$F$38,"="&amp;$F$13,H15:H38)</f>
        <v>34.66</v>
      </c>
      <c r="I13" s="152">
        <f t="shared" si="2"/>
        <v>34.66</v>
      </c>
      <c r="J13" s="152">
        <f t="shared" si="2"/>
        <v>36.525800000000004</v>
      </c>
      <c r="K13" s="152">
        <f t="shared" si="2"/>
        <v>35.5777</v>
      </c>
      <c r="L13" s="152">
        <f t="shared" si="2"/>
        <v>35.5777</v>
      </c>
      <c r="M13" s="152">
        <f t="shared" si="2"/>
        <v>35.5777</v>
      </c>
      <c r="N13" s="152">
        <f t="shared" si="2"/>
        <v>35.5777</v>
      </c>
      <c r="O13" s="152">
        <f t="shared" si="2"/>
        <v>35.5777</v>
      </c>
      <c r="P13" s="152">
        <f t="shared" si="2"/>
        <v>35.5777</v>
      </c>
      <c r="Q13" s="152">
        <f t="shared" si="2"/>
        <v>35.5777</v>
      </c>
      <c r="R13" s="152">
        <f t="shared" si="2"/>
        <v>35.5777</v>
      </c>
      <c r="S13" s="152">
        <f t="shared" si="2"/>
        <v>35.5777</v>
      </c>
      <c r="T13" s="152">
        <f t="shared" si="2"/>
        <v>35.5777</v>
      </c>
      <c r="U13" s="152">
        <f t="shared" si="2"/>
        <v>35.5777</v>
      </c>
      <c r="V13" s="152">
        <f t="shared" si="2"/>
        <v>35.5777</v>
      </c>
      <c r="W13" s="152">
        <f t="shared" si="2"/>
        <v>35.57769999999999</v>
      </c>
      <c r="X13" s="112"/>
      <c r="Y13" s="111"/>
    </row>
    <row r="14" spans="4:25" ht="12" customHeight="1" thickBot="1">
      <c r="D14" s="261"/>
      <c r="E14" s="261"/>
      <c r="F14" s="135" t="s">
        <v>204</v>
      </c>
      <c r="G14" s="136" t="s">
        <v>207</v>
      </c>
      <c r="H14" s="153">
        <f aca="true" t="shared" si="3" ref="H14:W14">SUMIF($F$15:$F$38,"="&amp;$F$14,H15:H38)</f>
        <v>54.269999999999996</v>
      </c>
      <c r="I14" s="153">
        <f t="shared" si="3"/>
        <v>82</v>
      </c>
      <c r="J14" s="153">
        <f t="shared" si="3"/>
        <v>84.27</v>
      </c>
      <c r="K14" s="153">
        <f t="shared" si="3"/>
        <v>82</v>
      </c>
      <c r="L14" s="153">
        <f t="shared" si="3"/>
        <v>82</v>
      </c>
      <c r="M14" s="153">
        <f t="shared" si="3"/>
        <v>82</v>
      </c>
      <c r="N14" s="153">
        <f t="shared" si="3"/>
        <v>82</v>
      </c>
      <c r="O14" s="153">
        <f t="shared" si="3"/>
        <v>82</v>
      </c>
      <c r="P14" s="153">
        <f t="shared" si="3"/>
        <v>82</v>
      </c>
      <c r="Q14" s="153">
        <f t="shared" si="3"/>
        <v>82</v>
      </c>
      <c r="R14" s="153">
        <f t="shared" si="3"/>
        <v>82</v>
      </c>
      <c r="S14" s="153">
        <f t="shared" si="3"/>
        <v>82</v>
      </c>
      <c r="T14" s="153">
        <f t="shared" si="3"/>
        <v>82</v>
      </c>
      <c r="U14" s="153">
        <f t="shared" si="3"/>
        <v>82</v>
      </c>
      <c r="V14" s="153">
        <f t="shared" si="3"/>
        <v>82</v>
      </c>
      <c r="W14" s="153">
        <f t="shared" si="3"/>
        <v>82</v>
      </c>
      <c r="X14" s="112"/>
      <c r="Y14" s="111"/>
    </row>
    <row r="15" spans="4:25" s="113" customFormat="1" ht="12" hidden="1" thickTop="1">
      <c r="D15" s="131">
        <v>0</v>
      </c>
      <c r="E15" s="131"/>
      <c r="F15" s="132"/>
      <c r="G15" s="133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12"/>
      <c r="Y15" s="111"/>
    </row>
    <row r="16" spans="3:24" s="111" customFormat="1" ht="12" thickTop="1">
      <c r="C16" s="253" t="s">
        <v>397</v>
      </c>
      <c r="D16" s="255">
        <v>1</v>
      </c>
      <c r="E16" s="257" t="s">
        <v>398</v>
      </c>
      <c r="F16" s="141" t="s">
        <v>196</v>
      </c>
      <c r="G16" s="142" t="s">
        <v>129</v>
      </c>
      <c r="H16" s="154">
        <v>5.5</v>
      </c>
      <c r="I16" s="154">
        <v>5.5</v>
      </c>
      <c r="J16" s="154">
        <v>5.5</v>
      </c>
      <c r="K16" s="154">
        <v>5.5</v>
      </c>
      <c r="L16" s="154">
        <v>5.5</v>
      </c>
      <c r="M16" s="154">
        <v>5.5</v>
      </c>
      <c r="N16" s="154">
        <v>5.5</v>
      </c>
      <c r="O16" s="154">
        <v>5.5</v>
      </c>
      <c r="P16" s="154">
        <v>5.5</v>
      </c>
      <c r="Q16" s="154">
        <v>5.5</v>
      </c>
      <c r="R16" s="154">
        <v>5.5</v>
      </c>
      <c r="S16" s="154">
        <v>5.5</v>
      </c>
      <c r="T16" s="154">
        <v>5.5</v>
      </c>
      <c r="U16" s="154">
        <v>5.5</v>
      </c>
      <c r="V16" s="154">
        <v>5.5</v>
      </c>
      <c r="W16" s="155">
        <f>SUM(K16:V16)/12</f>
        <v>5.5</v>
      </c>
      <c r="X16" s="259"/>
    </row>
    <row r="17" spans="3:24" s="111" customFormat="1" ht="12" thickBot="1">
      <c r="C17" s="254"/>
      <c r="D17" s="256"/>
      <c r="E17" s="258"/>
      <c r="F17" s="143" t="s">
        <v>204</v>
      </c>
      <c r="G17" s="144" t="s">
        <v>207</v>
      </c>
      <c r="H17" s="156">
        <v>10</v>
      </c>
      <c r="I17" s="156">
        <v>10</v>
      </c>
      <c r="J17" s="156">
        <v>10</v>
      </c>
      <c r="K17" s="156">
        <v>10</v>
      </c>
      <c r="L17" s="156">
        <v>10</v>
      </c>
      <c r="M17" s="156">
        <v>10</v>
      </c>
      <c r="N17" s="156">
        <v>10</v>
      </c>
      <c r="O17" s="156">
        <v>10</v>
      </c>
      <c r="P17" s="156">
        <v>10</v>
      </c>
      <c r="Q17" s="156">
        <v>10</v>
      </c>
      <c r="R17" s="156">
        <v>10</v>
      </c>
      <c r="S17" s="156">
        <v>10</v>
      </c>
      <c r="T17" s="156">
        <v>10</v>
      </c>
      <c r="U17" s="156">
        <v>10</v>
      </c>
      <c r="V17" s="156">
        <v>10</v>
      </c>
      <c r="W17" s="157">
        <f>MAX(K17:V17)</f>
        <v>10</v>
      </c>
      <c r="X17" s="259"/>
    </row>
    <row r="18" spans="3:24" s="111" customFormat="1" ht="12" thickTop="1">
      <c r="C18" s="253" t="s">
        <v>397</v>
      </c>
      <c r="D18" s="255">
        <v>2</v>
      </c>
      <c r="E18" s="257" t="s">
        <v>399</v>
      </c>
      <c r="F18" s="141" t="s">
        <v>196</v>
      </c>
      <c r="G18" s="142" t="s">
        <v>129</v>
      </c>
      <c r="H18" s="154">
        <v>2.9</v>
      </c>
      <c r="I18" s="154">
        <v>2.9</v>
      </c>
      <c r="J18" s="154">
        <v>2.9</v>
      </c>
      <c r="K18" s="154">
        <v>2.9</v>
      </c>
      <c r="L18" s="154">
        <v>2.9</v>
      </c>
      <c r="M18" s="154">
        <v>2.9</v>
      </c>
      <c r="N18" s="154">
        <v>2.9</v>
      </c>
      <c r="O18" s="154">
        <v>2.9</v>
      </c>
      <c r="P18" s="154">
        <v>2.9</v>
      </c>
      <c r="Q18" s="154">
        <v>2.9</v>
      </c>
      <c r="R18" s="154">
        <v>2.9</v>
      </c>
      <c r="S18" s="154">
        <v>2.9</v>
      </c>
      <c r="T18" s="154">
        <v>2.9</v>
      </c>
      <c r="U18" s="154">
        <v>2.9</v>
      </c>
      <c r="V18" s="154">
        <v>2.9</v>
      </c>
      <c r="W18" s="155">
        <f>SUM(K18:V18)/12</f>
        <v>2.899999999999999</v>
      </c>
      <c r="X18" s="259"/>
    </row>
    <row r="19" spans="3:24" s="111" customFormat="1" ht="12" thickBot="1">
      <c r="C19" s="254"/>
      <c r="D19" s="256"/>
      <c r="E19" s="258"/>
      <c r="F19" s="143" t="s">
        <v>204</v>
      </c>
      <c r="G19" s="144" t="s">
        <v>207</v>
      </c>
      <c r="H19" s="156">
        <v>3.26</v>
      </c>
      <c r="I19" s="156">
        <v>3.26</v>
      </c>
      <c r="J19" s="156">
        <v>3.26</v>
      </c>
      <c r="K19" s="156">
        <v>3.26</v>
      </c>
      <c r="L19" s="156">
        <v>3.26</v>
      </c>
      <c r="M19" s="156">
        <v>3.26</v>
      </c>
      <c r="N19" s="156">
        <v>3.26</v>
      </c>
      <c r="O19" s="156">
        <v>3.26</v>
      </c>
      <c r="P19" s="156">
        <v>3.26</v>
      </c>
      <c r="Q19" s="156">
        <v>3.26</v>
      </c>
      <c r="R19" s="156">
        <v>3.26</v>
      </c>
      <c r="S19" s="156">
        <v>3.26</v>
      </c>
      <c r="T19" s="156">
        <v>3.26</v>
      </c>
      <c r="U19" s="156">
        <v>3.26</v>
      </c>
      <c r="V19" s="156">
        <v>3.26</v>
      </c>
      <c r="W19" s="157">
        <f>MAX(K19:V19)</f>
        <v>3.26</v>
      </c>
      <c r="X19" s="259"/>
    </row>
    <row r="20" spans="3:24" s="111" customFormat="1" ht="12" thickTop="1">
      <c r="C20" s="253" t="s">
        <v>397</v>
      </c>
      <c r="D20" s="255">
        <v>3</v>
      </c>
      <c r="E20" s="257" t="s">
        <v>400</v>
      </c>
      <c r="F20" s="141" t="s">
        <v>196</v>
      </c>
      <c r="G20" s="142" t="s">
        <v>129</v>
      </c>
      <c r="H20" s="154">
        <v>2</v>
      </c>
      <c r="I20" s="154">
        <v>2</v>
      </c>
      <c r="J20" s="154">
        <v>2</v>
      </c>
      <c r="K20" s="154">
        <v>2</v>
      </c>
      <c r="L20" s="154">
        <v>2</v>
      </c>
      <c r="M20" s="154">
        <v>2</v>
      </c>
      <c r="N20" s="154">
        <v>2</v>
      </c>
      <c r="O20" s="154">
        <v>2</v>
      </c>
      <c r="P20" s="154">
        <v>2</v>
      </c>
      <c r="Q20" s="154">
        <v>2</v>
      </c>
      <c r="R20" s="154">
        <v>2</v>
      </c>
      <c r="S20" s="154">
        <v>2</v>
      </c>
      <c r="T20" s="154">
        <v>2</v>
      </c>
      <c r="U20" s="154">
        <v>2</v>
      </c>
      <c r="V20" s="154">
        <v>2</v>
      </c>
      <c r="W20" s="155">
        <f>SUM(K20:V20)/12</f>
        <v>2</v>
      </c>
      <c r="X20" s="259"/>
    </row>
    <row r="21" spans="3:24" s="111" customFormat="1" ht="12" thickBot="1">
      <c r="C21" s="254"/>
      <c r="D21" s="256"/>
      <c r="E21" s="258"/>
      <c r="F21" s="143" t="s">
        <v>204</v>
      </c>
      <c r="G21" s="144" t="s">
        <v>207</v>
      </c>
      <c r="H21" s="156">
        <v>4.5</v>
      </c>
      <c r="I21" s="156">
        <v>4.5</v>
      </c>
      <c r="J21" s="156">
        <v>4.5</v>
      </c>
      <c r="K21" s="156">
        <v>4.5</v>
      </c>
      <c r="L21" s="156">
        <v>4.5</v>
      </c>
      <c r="M21" s="156">
        <v>4.5</v>
      </c>
      <c r="N21" s="156">
        <v>4.5</v>
      </c>
      <c r="O21" s="156">
        <v>4.5</v>
      </c>
      <c r="P21" s="156">
        <v>4.5</v>
      </c>
      <c r="Q21" s="156">
        <v>4.5</v>
      </c>
      <c r="R21" s="156">
        <v>4.5</v>
      </c>
      <c r="S21" s="156">
        <v>4.5</v>
      </c>
      <c r="T21" s="156">
        <v>4.5</v>
      </c>
      <c r="U21" s="156">
        <v>4.5</v>
      </c>
      <c r="V21" s="156">
        <v>4.5</v>
      </c>
      <c r="W21" s="157">
        <f>MAX(K21:V21)</f>
        <v>4.5</v>
      </c>
      <c r="X21" s="259"/>
    </row>
    <row r="22" spans="3:24" s="111" customFormat="1" ht="12" thickTop="1">
      <c r="C22" s="253" t="s">
        <v>397</v>
      </c>
      <c r="D22" s="255">
        <v>4</v>
      </c>
      <c r="E22" s="257" t="s">
        <v>406</v>
      </c>
      <c r="F22" s="141" t="s">
        <v>196</v>
      </c>
      <c r="G22" s="142" t="s">
        <v>129</v>
      </c>
      <c r="H22" s="154">
        <v>1.26</v>
      </c>
      <c r="I22" s="154">
        <v>1.26</v>
      </c>
      <c r="J22" s="154">
        <v>1.26</v>
      </c>
      <c r="K22" s="154">
        <v>1.26</v>
      </c>
      <c r="L22" s="154">
        <v>1.26</v>
      </c>
      <c r="M22" s="154">
        <v>1.26</v>
      </c>
      <c r="N22" s="154">
        <v>1.26</v>
      </c>
      <c r="O22" s="154">
        <v>1.26</v>
      </c>
      <c r="P22" s="154">
        <v>1.26</v>
      </c>
      <c r="Q22" s="154">
        <v>1.26</v>
      </c>
      <c r="R22" s="154">
        <v>1.26</v>
      </c>
      <c r="S22" s="154">
        <v>1.26</v>
      </c>
      <c r="T22" s="154">
        <v>1.26</v>
      </c>
      <c r="U22" s="154">
        <v>1.26</v>
      </c>
      <c r="V22" s="154">
        <v>1.26</v>
      </c>
      <c r="W22" s="155">
        <f>SUM(K22:V22)/12</f>
        <v>1.26</v>
      </c>
      <c r="X22" s="259"/>
    </row>
    <row r="23" spans="3:24" s="111" customFormat="1" ht="12" thickBot="1">
      <c r="C23" s="254"/>
      <c r="D23" s="256"/>
      <c r="E23" s="258"/>
      <c r="F23" s="143" t="s">
        <v>204</v>
      </c>
      <c r="G23" s="144" t="s">
        <v>207</v>
      </c>
      <c r="H23" s="156">
        <v>1.63</v>
      </c>
      <c r="I23" s="156">
        <v>1.63</v>
      </c>
      <c r="J23" s="156">
        <v>1.63</v>
      </c>
      <c r="K23" s="156">
        <v>1.63</v>
      </c>
      <c r="L23" s="156">
        <v>1.63</v>
      </c>
      <c r="M23" s="156">
        <v>1.63</v>
      </c>
      <c r="N23" s="156">
        <v>1.63</v>
      </c>
      <c r="O23" s="156">
        <v>1.63</v>
      </c>
      <c r="P23" s="156">
        <v>1.63</v>
      </c>
      <c r="Q23" s="156">
        <v>1.63</v>
      </c>
      <c r="R23" s="156">
        <v>1.63</v>
      </c>
      <c r="S23" s="156">
        <v>1.63</v>
      </c>
      <c r="T23" s="156">
        <v>1.63</v>
      </c>
      <c r="U23" s="156">
        <v>1.63</v>
      </c>
      <c r="V23" s="156">
        <v>1.63</v>
      </c>
      <c r="W23" s="157">
        <f>MAX(K23:V23)</f>
        <v>1.63</v>
      </c>
      <c r="X23" s="259"/>
    </row>
    <row r="24" spans="3:24" s="111" customFormat="1" ht="12" thickTop="1">
      <c r="C24" s="253" t="s">
        <v>397</v>
      </c>
      <c r="D24" s="255">
        <v>5</v>
      </c>
      <c r="E24" s="257" t="s">
        <v>401</v>
      </c>
      <c r="F24" s="141" t="s">
        <v>196</v>
      </c>
      <c r="G24" s="142" t="s">
        <v>129</v>
      </c>
      <c r="H24" s="154">
        <v>2</v>
      </c>
      <c r="I24" s="154">
        <v>2</v>
      </c>
      <c r="J24" s="154">
        <v>2</v>
      </c>
      <c r="K24" s="154">
        <v>2</v>
      </c>
      <c r="L24" s="154">
        <v>2</v>
      </c>
      <c r="M24" s="154">
        <v>2</v>
      </c>
      <c r="N24" s="154">
        <v>2</v>
      </c>
      <c r="O24" s="154">
        <v>2</v>
      </c>
      <c r="P24" s="154">
        <v>2</v>
      </c>
      <c r="Q24" s="154">
        <v>2</v>
      </c>
      <c r="R24" s="154">
        <v>2</v>
      </c>
      <c r="S24" s="154">
        <v>2</v>
      </c>
      <c r="T24" s="154">
        <v>2</v>
      </c>
      <c r="U24" s="154">
        <v>2</v>
      </c>
      <c r="V24" s="154">
        <v>2</v>
      </c>
      <c r="W24" s="155">
        <f>SUM(K24:V24)/12</f>
        <v>2</v>
      </c>
      <c r="X24" s="259"/>
    </row>
    <row r="25" spans="3:24" s="111" customFormat="1" ht="12" thickBot="1">
      <c r="C25" s="254"/>
      <c r="D25" s="256"/>
      <c r="E25" s="258"/>
      <c r="F25" s="143" t="s">
        <v>204</v>
      </c>
      <c r="G25" s="144" t="s">
        <v>207</v>
      </c>
      <c r="H25" s="156">
        <v>4</v>
      </c>
      <c r="I25" s="156">
        <v>4</v>
      </c>
      <c r="J25" s="156">
        <v>4</v>
      </c>
      <c r="K25" s="156">
        <v>4</v>
      </c>
      <c r="L25" s="156">
        <v>4</v>
      </c>
      <c r="M25" s="156">
        <v>4</v>
      </c>
      <c r="N25" s="156">
        <v>4</v>
      </c>
      <c r="O25" s="156">
        <v>4</v>
      </c>
      <c r="P25" s="156">
        <v>4</v>
      </c>
      <c r="Q25" s="156">
        <v>4</v>
      </c>
      <c r="R25" s="156">
        <v>4</v>
      </c>
      <c r="S25" s="156">
        <v>4</v>
      </c>
      <c r="T25" s="156">
        <v>4</v>
      </c>
      <c r="U25" s="156">
        <v>4</v>
      </c>
      <c r="V25" s="156">
        <v>4</v>
      </c>
      <c r="W25" s="157">
        <f>MAX(K25:V25)</f>
        <v>4</v>
      </c>
      <c r="X25" s="259"/>
    </row>
    <row r="26" spans="3:24" s="111" customFormat="1" ht="12" thickTop="1">
      <c r="C26" s="253" t="s">
        <v>397</v>
      </c>
      <c r="D26" s="255">
        <v>6</v>
      </c>
      <c r="E26" s="257" t="s">
        <v>407</v>
      </c>
      <c r="F26" s="141" t="s">
        <v>196</v>
      </c>
      <c r="G26" s="142" t="s">
        <v>129</v>
      </c>
      <c r="H26" s="154">
        <v>1.26</v>
      </c>
      <c r="I26" s="154">
        <v>1.26</v>
      </c>
      <c r="J26" s="154">
        <v>1.26</v>
      </c>
      <c r="K26" s="154">
        <v>1.26</v>
      </c>
      <c r="L26" s="154">
        <v>1.26</v>
      </c>
      <c r="M26" s="154">
        <v>1.26</v>
      </c>
      <c r="N26" s="154">
        <v>1.26</v>
      </c>
      <c r="O26" s="154">
        <v>1.26</v>
      </c>
      <c r="P26" s="154">
        <v>1.26</v>
      </c>
      <c r="Q26" s="154">
        <v>1.26</v>
      </c>
      <c r="R26" s="154">
        <v>1.26</v>
      </c>
      <c r="S26" s="154">
        <v>1.26</v>
      </c>
      <c r="T26" s="154">
        <v>1.26</v>
      </c>
      <c r="U26" s="154">
        <v>1.26</v>
      </c>
      <c r="V26" s="154">
        <v>1.26</v>
      </c>
      <c r="W26" s="155">
        <f>SUM(K26:V26)/12</f>
        <v>1.26</v>
      </c>
      <c r="X26" s="259"/>
    </row>
    <row r="27" spans="3:24" s="111" customFormat="1" ht="12" thickBot="1">
      <c r="C27" s="254"/>
      <c r="D27" s="256"/>
      <c r="E27" s="258"/>
      <c r="F27" s="143" t="s">
        <v>204</v>
      </c>
      <c r="G27" s="144" t="s">
        <v>207</v>
      </c>
      <c r="H27" s="156">
        <v>1.73</v>
      </c>
      <c r="I27" s="156">
        <v>1.73</v>
      </c>
      <c r="J27" s="156">
        <v>1.73</v>
      </c>
      <c r="K27" s="156">
        <v>1.73</v>
      </c>
      <c r="L27" s="156">
        <v>1.73</v>
      </c>
      <c r="M27" s="156">
        <v>1.73</v>
      </c>
      <c r="N27" s="156">
        <v>1.73</v>
      </c>
      <c r="O27" s="156">
        <v>1.73</v>
      </c>
      <c r="P27" s="156">
        <v>1.73</v>
      </c>
      <c r="Q27" s="156">
        <v>1.73</v>
      </c>
      <c r="R27" s="156">
        <v>1.73</v>
      </c>
      <c r="S27" s="156">
        <v>1.73</v>
      </c>
      <c r="T27" s="156">
        <v>1.73</v>
      </c>
      <c r="U27" s="156">
        <v>1.73</v>
      </c>
      <c r="V27" s="156">
        <v>1.73</v>
      </c>
      <c r="W27" s="157">
        <f>MAX(K27:V27)</f>
        <v>1.73</v>
      </c>
      <c r="X27" s="259"/>
    </row>
    <row r="28" spans="3:24" s="111" customFormat="1" ht="12" thickTop="1">
      <c r="C28" s="253" t="s">
        <v>397</v>
      </c>
      <c r="D28" s="255">
        <v>7</v>
      </c>
      <c r="E28" s="257" t="s">
        <v>402</v>
      </c>
      <c r="F28" s="141" t="s">
        <v>196</v>
      </c>
      <c r="G28" s="142" t="s">
        <v>129</v>
      </c>
      <c r="H28" s="154">
        <v>6</v>
      </c>
      <c r="I28" s="154">
        <v>6</v>
      </c>
      <c r="J28" s="154">
        <v>6</v>
      </c>
      <c r="K28" s="154">
        <v>6</v>
      </c>
      <c r="L28" s="154">
        <v>6</v>
      </c>
      <c r="M28" s="154">
        <v>6</v>
      </c>
      <c r="N28" s="154">
        <v>6</v>
      </c>
      <c r="O28" s="154">
        <v>6</v>
      </c>
      <c r="P28" s="154">
        <v>6</v>
      </c>
      <c r="Q28" s="154">
        <v>6</v>
      </c>
      <c r="R28" s="154">
        <v>6</v>
      </c>
      <c r="S28" s="154">
        <v>6</v>
      </c>
      <c r="T28" s="154">
        <v>6</v>
      </c>
      <c r="U28" s="154">
        <v>6</v>
      </c>
      <c r="V28" s="154">
        <v>6</v>
      </c>
      <c r="W28" s="155">
        <f>SUM(K28:V28)/12</f>
        <v>6</v>
      </c>
      <c r="X28" s="259"/>
    </row>
    <row r="29" spans="3:24" s="111" customFormat="1" ht="12" thickBot="1">
      <c r="C29" s="254"/>
      <c r="D29" s="256"/>
      <c r="E29" s="258"/>
      <c r="F29" s="143" t="s">
        <v>204</v>
      </c>
      <c r="G29" s="144" t="s">
        <v>207</v>
      </c>
      <c r="H29" s="156">
        <v>6.26</v>
      </c>
      <c r="I29" s="156">
        <v>6.26</v>
      </c>
      <c r="J29" s="156">
        <v>6.26</v>
      </c>
      <c r="K29" s="156">
        <v>6.26</v>
      </c>
      <c r="L29" s="156">
        <v>6.26</v>
      </c>
      <c r="M29" s="156">
        <v>6.26</v>
      </c>
      <c r="N29" s="156">
        <v>6.26</v>
      </c>
      <c r="O29" s="156">
        <v>6.26</v>
      </c>
      <c r="P29" s="156">
        <v>6.26</v>
      </c>
      <c r="Q29" s="156">
        <v>6.26</v>
      </c>
      <c r="R29" s="156">
        <v>6.26</v>
      </c>
      <c r="S29" s="156">
        <v>6.26</v>
      </c>
      <c r="T29" s="156">
        <v>6.26</v>
      </c>
      <c r="U29" s="156">
        <v>6.26</v>
      </c>
      <c r="V29" s="156">
        <v>6.26</v>
      </c>
      <c r="W29" s="157">
        <f>MAX(K29:V29)</f>
        <v>6.26</v>
      </c>
      <c r="X29" s="259"/>
    </row>
    <row r="30" spans="3:24" s="111" customFormat="1" ht="12" thickTop="1">
      <c r="C30" s="253" t="s">
        <v>397</v>
      </c>
      <c r="D30" s="255">
        <v>8</v>
      </c>
      <c r="E30" s="257" t="s">
        <v>403</v>
      </c>
      <c r="F30" s="141" t="s">
        <v>196</v>
      </c>
      <c r="G30" s="142" t="s">
        <v>129</v>
      </c>
      <c r="H30" s="154">
        <v>1.9</v>
      </c>
      <c r="I30" s="154">
        <v>1.9</v>
      </c>
      <c r="J30" s="154">
        <v>1.9</v>
      </c>
      <c r="K30" s="154">
        <v>1.9</v>
      </c>
      <c r="L30" s="154">
        <v>1.9</v>
      </c>
      <c r="M30" s="154">
        <v>1.9</v>
      </c>
      <c r="N30" s="154">
        <v>1.9</v>
      </c>
      <c r="O30" s="154">
        <v>1.9</v>
      </c>
      <c r="P30" s="154">
        <v>1.9</v>
      </c>
      <c r="Q30" s="154">
        <v>1.9</v>
      </c>
      <c r="R30" s="154">
        <v>1.9</v>
      </c>
      <c r="S30" s="154">
        <v>1.9</v>
      </c>
      <c r="T30" s="154">
        <v>1.9</v>
      </c>
      <c r="U30" s="154">
        <v>1.9</v>
      </c>
      <c r="V30" s="154">
        <v>1.9</v>
      </c>
      <c r="W30" s="155">
        <f>SUM(K30:V30)/12</f>
        <v>1.8999999999999997</v>
      </c>
      <c r="X30" s="259"/>
    </row>
    <row r="31" spans="3:24" s="111" customFormat="1" ht="12" thickBot="1">
      <c r="C31" s="254"/>
      <c r="D31" s="256"/>
      <c r="E31" s="258"/>
      <c r="F31" s="143" t="s">
        <v>204</v>
      </c>
      <c r="G31" s="144" t="s">
        <v>207</v>
      </c>
      <c r="H31" s="156">
        <v>2.26</v>
      </c>
      <c r="I31" s="156">
        <v>2.26</v>
      </c>
      <c r="J31" s="156">
        <v>2.26</v>
      </c>
      <c r="K31" s="156">
        <v>2.26</v>
      </c>
      <c r="L31" s="156">
        <v>2.26</v>
      </c>
      <c r="M31" s="156">
        <v>2.26</v>
      </c>
      <c r="N31" s="156">
        <v>2.26</v>
      </c>
      <c r="O31" s="156">
        <v>2.26</v>
      </c>
      <c r="P31" s="156">
        <v>2.26</v>
      </c>
      <c r="Q31" s="156">
        <v>2.26</v>
      </c>
      <c r="R31" s="156">
        <v>2.26</v>
      </c>
      <c r="S31" s="156">
        <v>2.26</v>
      </c>
      <c r="T31" s="156">
        <v>2.26</v>
      </c>
      <c r="U31" s="156">
        <v>2.26</v>
      </c>
      <c r="V31" s="156">
        <v>2.26</v>
      </c>
      <c r="W31" s="157">
        <f>MAX(K31:V31)</f>
        <v>2.26</v>
      </c>
      <c r="X31" s="259"/>
    </row>
    <row r="32" spans="3:24" s="111" customFormat="1" ht="12" thickTop="1">
      <c r="C32" s="253" t="s">
        <v>397</v>
      </c>
      <c r="D32" s="255">
        <v>9</v>
      </c>
      <c r="E32" s="257" t="s">
        <v>405</v>
      </c>
      <c r="F32" s="141" t="s">
        <v>196</v>
      </c>
      <c r="G32" s="142" t="s">
        <v>129</v>
      </c>
      <c r="H32" s="154">
        <v>0.7</v>
      </c>
      <c r="I32" s="154">
        <v>0.7</v>
      </c>
      <c r="J32" s="154">
        <v>0.7</v>
      </c>
      <c r="K32" s="154">
        <v>0.7</v>
      </c>
      <c r="L32" s="154">
        <v>0.7</v>
      </c>
      <c r="M32" s="154">
        <v>0.7</v>
      </c>
      <c r="N32" s="154">
        <v>0.7</v>
      </c>
      <c r="O32" s="154">
        <v>0.7</v>
      </c>
      <c r="P32" s="154">
        <v>0.7</v>
      </c>
      <c r="Q32" s="154">
        <v>0.7</v>
      </c>
      <c r="R32" s="154">
        <v>0.7</v>
      </c>
      <c r="S32" s="154">
        <v>0.7</v>
      </c>
      <c r="T32" s="154">
        <v>0.7</v>
      </c>
      <c r="U32" s="154">
        <v>0.7</v>
      </c>
      <c r="V32" s="154">
        <v>0.7</v>
      </c>
      <c r="W32" s="155">
        <f>SUM(K32:V32)/12</f>
        <v>0.7000000000000001</v>
      </c>
      <c r="X32" s="259"/>
    </row>
    <row r="33" spans="3:24" s="111" customFormat="1" ht="12" thickBot="1">
      <c r="C33" s="254"/>
      <c r="D33" s="256"/>
      <c r="E33" s="258"/>
      <c r="F33" s="143" t="s">
        <v>204</v>
      </c>
      <c r="G33" s="144" t="s">
        <v>207</v>
      </c>
      <c r="H33" s="156">
        <v>2.5</v>
      </c>
      <c r="I33" s="156">
        <v>2.5</v>
      </c>
      <c r="J33" s="156">
        <v>2.5</v>
      </c>
      <c r="K33" s="156">
        <v>2.5</v>
      </c>
      <c r="L33" s="156">
        <v>2.5</v>
      </c>
      <c r="M33" s="156">
        <v>2.5</v>
      </c>
      <c r="N33" s="156">
        <v>2.5</v>
      </c>
      <c r="O33" s="156">
        <v>2.5</v>
      </c>
      <c r="P33" s="156">
        <v>2.5</v>
      </c>
      <c r="Q33" s="156">
        <v>2.5</v>
      </c>
      <c r="R33" s="156">
        <v>2.5</v>
      </c>
      <c r="S33" s="156">
        <v>2.5</v>
      </c>
      <c r="T33" s="156">
        <v>2.5</v>
      </c>
      <c r="U33" s="156">
        <v>2.5</v>
      </c>
      <c r="V33" s="156">
        <v>2.5</v>
      </c>
      <c r="W33" s="157">
        <f>MAX(K33:V33)</f>
        <v>2.5</v>
      </c>
      <c r="X33" s="259"/>
    </row>
    <row r="34" spans="3:24" s="111" customFormat="1" ht="12" thickTop="1">
      <c r="C34" s="253" t="s">
        <v>397</v>
      </c>
      <c r="D34" s="255">
        <v>10</v>
      </c>
      <c r="E34" s="257" t="s">
        <v>408</v>
      </c>
      <c r="F34" s="141" t="s">
        <v>196</v>
      </c>
      <c r="G34" s="142" t="s">
        <v>129</v>
      </c>
      <c r="H34" s="154">
        <v>0.904</v>
      </c>
      <c r="I34" s="154">
        <v>0.904</v>
      </c>
      <c r="J34" s="154">
        <v>0.904</v>
      </c>
      <c r="K34" s="154">
        <v>0.904</v>
      </c>
      <c r="L34" s="154">
        <v>0.904</v>
      </c>
      <c r="M34" s="154">
        <v>0.904</v>
      </c>
      <c r="N34" s="154">
        <v>0.904</v>
      </c>
      <c r="O34" s="154">
        <v>0.904</v>
      </c>
      <c r="P34" s="154">
        <v>0.904</v>
      </c>
      <c r="Q34" s="154">
        <v>0.904</v>
      </c>
      <c r="R34" s="154">
        <v>0.904</v>
      </c>
      <c r="S34" s="154">
        <v>0.904</v>
      </c>
      <c r="T34" s="154">
        <v>0.904</v>
      </c>
      <c r="U34" s="154">
        <v>0.904</v>
      </c>
      <c r="V34" s="154">
        <v>0.904</v>
      </c>
      <c r="W34" s="155">
        <f>SUM(K34:V34)/12</f>
        <v>0.904</v>
      </c>
      <c r="X34" s="259"/>
    </row>
    <row r="35" spans="3:24" s="111" customFormat="1" ht="12" thickBot="1">
      <c r="C35" s="254"/>
      <c r="D35" s="256"/>
      <c r="E35" s="258"/>
      <c r="F35" s="143" t="s">
        <v>204</v>
      </c>
      <c r="G35" s="144" t="s">
        <v>207</v>
      </c>
      <c r="H35" s="156">
        <v>2</v>
      </c>
      <c r="I35" s="156">
        <v>2</v>
      </c>
      <c r="J35" s="156">
        <v>2</v>
      </c>
      <c r="K35" s="156">
        <v>2</v>
      </c>
      <c r="L35" s="156">
        <v>2</v>
      </c>
      <c r="M35" s="156">
        <v>2</v>
      </c>
      <c r="N35" s="156">
        <v>2</v>
      </c>
      <c r="O35" s="156">
        <v>2</v>
      </c>
      <c r="P35" s="156">
        <v>2</v>
      </c>
      <c r="Q35" s="156">
        <v>2</v>
      </c>
      <c r="R35" s="156">
        <v>2</v>
      </c>
      <c r="S35" s="156">
        <v>2</v>
      </c>
      <c r="T35" s="156">
        <v>2</v>
      </c>
      <c r="U35" s="156">
        <v>2</v>
      </c>
      <c r="V35" s="156">
        <v>2</v>
      </c>
      <c r="W35" s="157">
        <f>MAX(K35:V35)</f>
        <v>2</v>
      </c>
      <c r="X35" s="259"/>
    </row>
    <row r="36" spans="3:24" s="111" customFormat="1" ht="12" thickTop="1">
      <c r="C36" s="253" t="s">
        <v>397</v>
      </c>
      <c r="D36" s="255">
        <v>11</v>
      </c>
      <c r="E36" s="257" t="s">
        <v>404</v>
      </c>
      <c r="F36" s="141" t="s">
        <v>196</v>
      </c>
      <c r="G36" s="142" t="s">
        <v>129</v>
      </c>
      <c r="H36" s="154">
        <v>10.236</v>
      </c>
      <c r="I36" s="154">
        <v>10.236</v>
      </c>
      <c r="J36" s="154">
        <v>12.1018</v>
      </c>
      <c r="K36" s="154">
        <v>11.1537</v>
      </c>
      <c r="L36" s="154">
        <v>11.1537</v>
      </c>
      <c r="M36" s="154">
        <v>11.1537</v>
      </c>
      <c r="N36" s="154">
        <v>11.1537</v>
      </c>
      <c r="O36" s="154">
        <v>11.1537</v>
      </c>
      <c r="P36" s="154">
        <v>11.1537</v>
      </c>
      <c r="Q36" s="154">
        <v>11.1537</v>
      </c>
      <c r="R36" s="154">
        <v>11.1537</v>
      </c>
      <c r="S36" s="154">
        <v>11.1537</v>
      </c>
      <c r="T36" s="154">
        <v>11.1537</v>
      </c>
      <c r="U36" s="154">
        <v>11.1537</v>
      </c>
      <c r="V36" s="154">
        <v>11.1537</v>
      </c>
      <c r="W36" s="155">
        <f>SUM(K36:V36)/12</f>
        <v>11.1537</v>
      </c>
      <c r="X36" s="259"/>
    </row>
    <row r="37" spans="3:24" s="111" customFormat="1" ht="12" thickBot="1">
      <c r="C37" s="254"/>
      <c r="D37" s="256"/>
      <c r="E37" s="258"/>
      <c r="F37" s="143" t="s">
        <v>204</v>
      </c>
      <c r="G37" s="144" t="s">
        <v>207</v>
      </c>
      <c r="H37" s="156">
        <v>16.13</v>
      </c>
      <c r="I37" s="156">
        <v>43.86</v>
      </c>
      <c r="J37" s="156">
        <v>46.13</v>
      </c>
      <c r="K37" s="156">
        <v>43.86</v>
      </c>
      <c r="L37" s="156">
        <v>43.86</v>
      </c>
      <c r="M37" s="156">
        <v>43.86</v>
      </c>
      <c r="N37" s="156">
        <v>43.86</v>
      </c>
      <c r="O37" s="156">
        <v>43.86</v>
      </c>
      <c r="P37" s="156">
        <v>43.86</v>
      </c>
      <c r="Q37" s="156">
        <v>43.86</v>
      </c>
      <c r="R37" s="156">
        <v>43.86</v>
      </c>
      <c r="S37" s="156">
        <v>43.86</v>
      </c>
      <c r="T37" s="156">
        <v>43.86</v>
      </c>
      <c r="U37" s="156">
        <v>43.86</v>
      </c>
      <c r="V37" s="156">
        <v>43.86</v>
      </c>
      <c r="W37" s="157">
        <f>MAX(K37:V37)</f>
        <v>43.86</v>
      </c>
      <c r="X37" s="259"/>
    </row>
    <row r="38" spans="4:23" ht="12" thickTop="1">
      <c r="D38" s="137"/>
      <c r="E38" s="138" t="s">
        <v>218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</row>
  </sheetData>
  <sheetProtection password="FA9C" sheet="1" objects="1" scenarios="1" formatColumns="0" formatRows="0"/>
  <mergeCells count="46">
    <mergeCell ref="C30:C31"/>
    <mergeCell ref="D30:D31"/>
    <mergeCell ref="E30:E31"/>
    <mergeCell ref="X30:X31"/>
    <mergeCell ref="C32:C33"/>
    <mergeCell ref="D32:D33"/>
    <mergeCell ref="E32:E33"/>
    <mergeCell ref="X32:X33"/>
    <mergeCell ref="C26:C27"/>
    <mergeCell ref="D26:D27"/>
    <mergeCell ref="E26:E27"/>
    <mergeCell ref="X26:X27"/>
    <mergeCell ref="C28:C29"/>
    <mergeCell ref="D28:D29"/>
    <mergeCell ref="E28:E29"/>
    <mergeCell ref="X28:X29"/>
    <mergeCell ref="C22:C23"/>
    <mergeCell ref="D22:D23"/>
    <mergeCell ref="E22:E23"/>
    <mergeCell ref="X22:X23"/>
    <mergeCell ref="C24:C25"/>
    <mergeCell ref="D24:D25"/>
    <mergeCell ref="E24:E25"/>
    <mergeCell ref="X24:X25"/>
    <mergeCell ref="C18:C19"/>
    <mergeCell ref="D18:D19"/>
    <mergeCell ref="E18:E19"/>
    <mergeCell ref="X18:X19"/>
    <mergeCell ref="C20:C21"/>
    <mergeCell ref="D20:D21"/>
    <mergeCell ref="E20:E21"/>
    <mergeCell ref="X20:X21"/>
    <mergeCell ref="D13:E14"/>
    <mergeCell ref="D9:G9"/>
    <mergeCell ref="C16:C17"/>
    <mergeCell ref="D16:D17"/>
    <mergeCell ref="E16:E17"/>
    <mergeCell ref="X16:X17"/>
    <mergeCell ref="C34:C35"/>
    <mergeCell ref="D34:D35"/>
    <mergeCell ref="E34:E35"/>
    <mergeCell ref="X34:X35"/>
    <mergeCell ref="C36:C37"/>
    <mergeCell ref="D36:D37"/>
    <mergeCell ref="E36:E37"/>
    <mergeCell ref="X36:X3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37">
      <formula1>900</formula1>
    </dataValidation>
    <dataValidation type="decimal" operator="greaterThanOrEqual" allowBlank="1" showInputMessage="1" showErrorMessage="1" sqref="H16:V37">
      <formula1>0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37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4" sqref="J54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2015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2013</v>
      </c>
      <c r="I2" s="107">
        <f>G1-2</f>
        <v>2013</v>
      </c>
      <c r="J2" s="107">
        <f>G1-1</f>
        <v>2014</v>
      </c>
      <c r="K2" s="107">
        <f>$G$1</f>
        <v>2015</v>
      </c>
    </row>
    <row r="3" spans="1:11" s="104" customFormat="1" ht="11.25" hidden="1">
      <c r="A3" s="108"/>
      <c r="B3" s="108"/>
      <c r="H3" s="104" t="s">
        <v>162</v>
      </c>
      <c r="I3" s="104" t="s">
        <v>163</v>
      </c>
      <c r="J3" s="104" t="s">
        <v>162</v>
      </c>
      <c r="K3" s="104" t="s">
        <v>162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66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Энергетическая компания "Радиан" по технологическому расходу электроэнергии (мощности) - потерям в электрических сетях на 2015 год в регионе: Иркутская область (поквартально)</v>
      </c>
      <c r="E9" s="266"/>
      <c r="F9" s="266"/>
      <c r="G9" s="266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207" t="s">
        <v>8</v>
      </c>
      <c r="E11" s="202" t="s">
        <v>124</v>
      </c>
      <c r="F11" s="208" t="s">
        <v>157</v>
      </c>
      <c r="G11" s="208" t="s">
        <v>166</v>
      </c>
      <c r="H11" s="202" t="str">
        <f>"I квартал "&amp;god</f>
        <v>I квартал 2015</v>
      </c>
      <c r="I11" s="202" t="str">
        <f>"II квартал "&amp;god</f>
        <v>II квартал 2015</v>
      </c>
      <c r="J11" s="202" t="str">
        <f>"III квартал "&amp;god</f>
        <v>III квартал 2015</v>
      </c>
      <c r="K11" s="202" t="str">
        <f>"IV квартал "&amp;god</f>
        <v>IV квартал 2015</v>
      </c>
      <c r="L11" s="111"/>
      <c r="M11" s="111"/>
    </row>
    <row r="12" spans="4:13" ht="12" customHeight="1">
      <c r="D12" s="206">
        <v>1</v>
      </c>
      <c r="E12" s="206">
        <v>2</v>
      </c>
      <c r="F12" s="206">
        <v>3</v>
      </c>
      <c r="G12" s="206">
        <v>4</v>
      </c>
      <c r="H12" s="206">
        <v>5</v>
      </c>
      <c r="I12" s="206">
        <v>6</v>
      </c>
      <c r="J12" s="206">
        <v>7</v>
      </c>
      <c r="K12" s="206">
        <v>8</v>
      </c>
      <c r="L12" s="111"/>
      <c r="M12" s="111"/>
    </row>
    <row r="13" spans="4:13" ht="12" customHeight="1">
      <c r="D13" s="260" t="s">
        <v>115</v>
      </c>
      <c r="E13" s="260"/>
      <c r="F13" s="129" t="s">
        <v>196</v>
      </c>
      <c r="G13" s="130" t="s">
        <v>129</v>
      </c>
      <c r="H13" s="152">
        <f aca="true" t="shared" si="0" ref="H13:K14">SUMIF($F$15:$F$38,$F13,H$15:H$38)</f>
        <v>35.5777</v>
      </c>
      <c r="I13" s="152">
        <f t="shared" si="0"/>
        <v>35.5777</v>
      </c>
      <c r="J13" s="152">
        <f t="shared" si="0"/>
        <v>35.5777</v>
      </c>
      <c r="K13" s="152">
        <f t="shared" si="0"/>
        <v>35.5777</v>
      </c>
      <c r="L13" s="112"/>
      <c r="M13" s="111"/>
    </row>
    <row r="14" spans="4:13" ht="12" customHeight="1" thickBot="1">
      <c r="D14" s="261"/>
      <c r="E14" s="261"/>
      <c r="F14" s="135" t="s">
        <v>204</v>
      </c>
      <c r="G14" s="136" t="s">
        <v>207</v>
      </c>
      <c r="H14" s="153">
        <f t="shared" si="0"/>
        <v>82</v>
      </c>
      <c r="I14" s="153">
        <f t="shared" si="0"/>
        <v>82</v>
      </c>
      <c r="J14" s="153">
        <f t="shared" si="0"/>
        <v>82</v>
      </c>
      <c r="K14" s="153">
        <f t="shared" si="0"/>
        <v>82</v>
      </c>
      <c r="L14" s="112"/>
      <c r="M14" s="111"/>
    </row>
    <row r="15" spans="4:13" s="113" customFormat="1" ht="12.75" hidden="1" thickBot="1" thickTop="1">
      <c r="D15" s="131">
        <v>0</v>
      </c>
      <c r="E15" s="131"/>
      <c r="F15" s="132"/>
      <c r="G15" s="133"/>
      <c r="H15" s="134"/>
      <c r="I15" s="134"/>
      <c r="J15" s="134"/>
      <c r="K15" s="134"/>
      <c r="L15" s="112"/>
      <c r="M15" s="111"/>
    </row>
    <row r="16" spans="3:12" s="111" customFormat="1" ht="12" thickTop="1">
      <c r="C16" s="262"/>
      <c r="D16" s="255">
        <f>Субабоненты!$D$16</f>
        <v>1</v>
      </c>
      <c r="E16" s="264" t="str">
        <f>Субабоненты!$E$16</f>
        <v>ЗАО "Байкалэнерго"</v>
      </c>
      <c r="F16" s="141" t="s">
        <v>196</v>
      </c>
      <c r="G16" s="142" t="s">
        <v>129</v>
      </c>
      <c r="H16" s="155">
        <f>(Субабоненты!K16+Субабоненты!L16+Субабоненты!M16)/3</f>
        <v>5.5</v>
      </c>
      <c r="I16" s="155">
        <f>(Субабоненты!N16+Субабоненты!O16+Субабоненты!P16)/3</f>
        <v>5.5</v>
      </c>
      <c r="J16" s="155">
        <f>(Субабоненты!Q16+Субабоненты!R16+Субабоненты!S16)/3</f>
        <v>5.5</v>
      </c>
      <c r="K16" s="155">
        <f>(Субабоненты!T16+Субабоненты!U16+Субабоненты!V16)/3</f>
        <v>5.5</v>
      </c>
      <c r="L16" s="259"/>
    </row>
    <row r="17" spans="3:12" s="111" customFormat="1" ht="12" thickBot="1">
      <c r="C17" s="262"/>
      <c r="D17" s="263"/>
      <c r="E17" s="265"/>
      <c r="F17" s="143" t="s">
        <v>204</v>
      </c>
      <c r="G17" s="144" t="s">
        <v>207</v>
      </c>
      <c r="H17" s="157">
        <f>MAX(Субабоненты!K17,Субабоненты!L17,Субабоненты!M17)</f>
        <v>10</v>
      </c>
      <c r="I17" s="157">
        <f>MAX(Субабоненты!N17,Субабоненты!O17,Субабоненты!P17)</f>
        <v>10</v>
      </c>
      <c r="J17" s="157">
        <f>MAX(Субабоненты!Q17,Субабоненты!R17,Субабоненты!S17)</f>
        <v>10</v>
      </c>
      <c r="K17" s="157">
        <f>MAX(Субабоненты!T17,Субабоненты!U17,Субабоненты!V17)</f>
        <v>10</v>
      </c>
      <c r="L17" s="259"/>
    </row>
    <row r="18" spans="3:12" s="111" customFormat="1" ht="12" thickTop="1">
      <c r="C18" s="262"/>
      <c r="D18" s="255">
        <f>Субабоненты!$D$18</f>
        <v>2</v>
      </c>
      <c r="E18" s="264" t="str">
        <f>Субабоненты!$E$18</f>
        <v>ЗАО "Эйдж"</v>
      </c>
      <c r="F18" s="141" t="s">
        <v>196</v>
      </c>
      <c r="G18" s="142" t="s">
        <v>129</v>
      </c>
      <c r="H18" s="155">
        <f>(Субабоненты!K18+Субабоненты!L18+Субабоненты!M18)/3</f>
        <v>2.9</v>
      </c>
      <c r="I18" s="155">
        <f>(Субабоненты!N18+Субабоненты!O18+Субабоненты!P18)/3</f>
        <v>2.9</v>
      </c>
      <c r="J18" s="155">
        <f>(Субабоненты!Q18+Субабоненты!R18+Субабоненты!S18)/3</f>
        <v>2.9</v>
      </c>
      <c r="K18" s="155">
        <f>(Субабоненты!T18+Субабоненты!U18+Субабоненты!V18)/3</f>
        <v>2.9</v>
      </c>
      <c r="L18" s="259"/>
    </row>
    <row r="19" spans="3:12" s="111" customFormat="1" ht="12" thickBot="1">
      <c r="C19" s="262"/>
      <c r="D19" s="263"/>
      <c r="E19" s="265"/>
      <c r="F19" s="143" t="s">
        <v>204</v>
      </c>
      <c r="G19" s="144" t="s">
        <v>207</v>
      </c>
      <c r="H19" s="157">
        <f>MAX(Субабоненты!K19,Субабоненты!L19,Субабоненты!M19)</f>
        <v>3.26</v>
      </c>
      <c r="I19" s="157">
        <f>MAX(Субабоненты!N19,Субабоненты!O19,Субабоненты!P19)</f>
        <v>3.26</v>
      </c>
      <c r="J19" s="157">
        <f>MAX(Субабоненты!Q19,Субабоненты!R19,Субабоненты!S19)</f>
        <v>3.26</v>
      </c>
      <c r="K19" s="157">
        <f>MAX(Субабоненты!T19,Субабоненты!U19,Субабоненты!V19)</f>
        <v>3.26</v>
      </c>
      <c r="L19" s="259"/>
    </row>
    <row r="20" spans="3:12" s="111" customFormat="1" ht="12" thickTop="1">
      <c r="C20" s="262"/>
      <c r="D20" s="255">
        <f>Субабоненты!$D$20</f>
        <v>3</v>
      </c>
      <c r="E20" s="264" t="str">
        <f>Субабоненты!$E$20</f>
        <v>Филиал "Забайкальский" ОАО "Оборонэнерго" </v>
      </c>
      <c r="F20" s="141" t="s">
        <v>196</v>
      </c>
      <c r="G20" s="142" t="s">
        <v>129</v>
      </c>
      <c r="H20" s="155">
        <f>(Субабоненты!K20+Субабоненты!L20+Субабоненты!M20)/3</f>
        <v>2</v>
      </c>
      <c r="I20" s="155">
        <f>(Субабоненты!N20+Субабоненты!O20+Субабоненты!P20)/3</f>
        <v>2</v>
      </c>
      <c r="J20" s="155">
        <f>(Субабоненты!Q20+Субабоненты!R20+Субабоненты!S20)/3</f>
        <v>2</v>
      </c>
      <c r="K20" s="155">
        <f>(Субабоненты!T20+Субабоненты!U20+Субабоненты!V20)/3</f>
        <v>2</v>
      </c>
      <c r="L20" s="259"/>
    </row>
    <row r="21" spans="3:12" s="111" customFormat="1" ht="12" thickBot="1">
      <c r="C21" s="262"/>
      <c r="D21" s="263"/>
      <c r="E21" s="265"/>
      <c r="F21" s="143" t="s">
        <v>204</v>
      </c>
      <c r="G21" s="144" t="s">
        <v>207</v>
      </c>
      <c r="H21" s="157">
        <f>MAX(Субабоненты!K21,Субабоненты!L21,Субабоненты!M21)</f>
        <v>4.5</v>
      </c>
      <c r="I21" s="157">
        <f>MAX(Субабоненты!N21,Субабоненты!O21,Субабоненты!P21)</f>
        <v>4.5</v>
      </c>
      <c r="J21" s="157">
        <f>MAX(Субабоненты!Q21,Субабоненты!R21,Субабоненты!S21)</f>
        <v>4.5</v>
      </c>
      <c r="K21" s="157">
        <f>MAX(Субабоненты!T21,Субабоненты!U21,Субабоненты!V21)</f>
        <v>4.5</v>
      </c>
      <c r="L21" s="259"/>
    </row>
    <row r="22" spans="3:12" s="111" customFormat="1" ht="12" thickTop="1">
      <c r="C22" s="262"/>
      <c r="D22" s="255">
        <f>Субабоненты!$D$22</f>
        <v>4</v>
      </c>
      <c r="E22" s="264" t="str">
        <f>Субабоненты!$E$22</f>
        <v>ООО "Кентавр-сиб"</v>
      </c>
      <c r="F22" s="141" t="s">
        <v>196</v>
      </c>
      <c r="G22" s="142" t="s">
        <v>129</v>
      </c>
      <c r="H22" s="155">
        <f>(Субабоненты!K22+Субабоненты!L22+Субабоненты!M22)/3</f>
        <v>1.26</v>
      </c>
      <c r="I22" s="155">
        <f>(Субабоненты!N22+Субабоненты!O22+Субабоненты!P22)/3</f>
        <v>1.26</v>
      </c>
      <c r="J22" s="155">
        <f>(Субабоненты!Q22+Субабоненты!R22+Субабоненты!S22)/3</f>
        <v>1.26</v>
      </c>
      <c r="K22" s="155">
        <f>(Субабоненты!T22+Субабоненты!U22+Субабоненты!V22)/3</f>
        <v>1.26</v>
      </c>
      <c r="L22" s="259"/>
    </row>
    <row r="23" spans="3:12" s="111" customFormat="1" ht="12" thickBot="1">
      <c r="C23" s="262"/>
      <c r="D23" s="263"/>
      <c r="E23" s="265"/>
      <c r="F23" s="143" t="s">
        <v>204</v>
      </c>
      <c r="G23" s="144" t="s">
        <v>207</v>
      </c>
      <c r="H23" s="157">
        <f>MAX(Субабоненты!K23,Субабоненты!L23,Субабоненты!M23)</f>
        <v>1.63</v>
      </c>
      <c r="I23" s="157">
        <f>MAX(Субабоненты!N23,Субабоненты!O23,Субабоненты!P23)</f>
        <v>1.63</v>
      </c>
      <c r="J23" s="157">
        <f>MAX(Субабоненты!Q23,Субабоненты!R23,Субабоненты!S23)</f>
        <v>1.63</v>
      </c>
      <c r="K23" s="157">
        <f>MAX(Субабоненты!T23,Субабоненты!U23,Субабоненты!V23)</f>
        <v>1.63</v>
      </c>
      <c r="L23" s="259"/>
    </row>
    <row r="24" spans="3:12" s="111" customFormat="1" ht="12" thickTop="1">
      <c r="C24" s="262"/>
      <c r="D24" s="255">
        <f>Субабоненты!$D$24</f>
        <v>5</v>
      </c>
      <c r="E24" s="264" t="str">
        <f>Субабоненты!$E$24</f>
        <v>ООО "Байкал-Лесобаза"</v>
      </c>
      <c r="F24" s="141" t="s">
        <v>196</v>
      </c>
      <c r="G24" s="142" t="s">
        <v>129</v>
      </c>
      <c r="H24" s="155">
        <f>(Субабоненты!K24+Субабоненты!L24+Субабоненты!M24)/3</f>
        <v>2</v>
      </c>
      <c r="I24" s="155">
        <f>(Субабоненты!N24+Субабоненты!O24+Субабоненты!P24)/3</f>
        <v>2</v>
      </c>
      <c r="J24" s="155">
        <f>(Субабоненты!Q24+Субабоненты!R24+Субабоненты!S24)/3</f>
        <v>2</v>
      </c>
      <c r="K24" s="155">
        <f>(Субабоненты!T24+Субабоненты!U24+Субабоненты!V24)/3</f>
        <v>2</v>
      </c>
      <c r="L24" s="259"/>
    </row>
    <row r="25" spans="3:12" s="111" customFormat="1" ht="12" thickBot="1">
      <c r="C25" s="262"/>
      <c r="D25" s="263"/>
      <c r="E25" s="265"/>
      <c r="F25" s="143" t="s">
        <v>204</v>
      </c>
      <c r="G25" s="144" t="s">
        <v>207</v>
      </c>
      <c r="H25" s="157">
        <f>MAX(Субабоненты!K25,Субабоненты!L25,Субабоненты!M25)</f>
        <v>4</v>
      </c>
      <c r="I25" s="157">
        <f>MAX(Субабоненты!N25,Субабоненты!O25,Субабоненты!P25)</f>
        <v>4</v>
      </c>
      <c r="J25" s="157">
        <f>MAX(Субабоненты!Q25,Субабоненты!R25,Субабоненты!S25)</f>
        <v>4</v>
      </c>
      <c r="K25" s="157">
        <f>MAX(Субабоненты!T25,Субабоненты!U25,Субабоненты!V25)</f>
        <v>4</v>
      </c>
      <c r="L25" s="259"/>
    </row>
    <row r="26" spans="3:12" s="111" customFormat="1" ht="12" thickTop="1">
      <c r="C26" s="262"/>
      <c r="D26" s="255">
        <f>Субабоненты!$D$26</f>
        <v>6</v>
      </c>
      <c r="E26" s="264" t="str">
        <f>Субабоненты!$E$26</f>
        <v>ООО "Иркутская стекольная компания"</v>
      </c>
      <c r="F26" s="141" t="s">
        <v>196</v>
      </c>
      <c r="G26" s="142" t="s">
        <v>129</v>
      </c>
      <c r="H26" s="155">
        <f>(Субабоненты!K26+Субабоненты!L26+Субабоненты!M26)/3</f>
        <v>1.26</v>
      </c>
      <c r="I26" s="155">
        <f>(Субабоненты!N26+Субабоненты!O26+Субабоненты!P26)/3</f>
        <v>1.26</v>
      </c>
      <c r="J26" s="155">
        <f>(Субабоненты!Q26+Субабоненты!R26+Субабоненты!S26)/3</f>
        <v>1.26</v>
      </c>
      <c r="K26" s="155">
        <f>(Субабоненты!T26+Субабоненты!U26+Субабоненты!V26)/3</f>
        <v>1.26</v>
      </c>
      <c r="L26" s="259"/>
    </row>
    <row r="27" spans="3:12" s="111" customFormat="1" ht="12" thickBot="1">
      <c r="C27" s="262"/>
      <c r="D27" s="263"/>
      <c r="E27" s="265"/>
      <c r="F27" s="143" t="s">
        <v>204</v>
      </c>
      <c r="G27" s="144" t="s">
        <v>207</v>
      </c>
      <c r="H27" s="157">
        <f>MAX(Субабоненты!K27,Субабоненты!L27,Субабоненты!M27)</f>
        <v>1.73</v>
      </c>
      <c r="I27" s="157">
        <f>MAX(Субабоненты!N27,Субабоненты!O27,Субабоненты!P27)</f>
        <v>1.73</v>
      </c>
      <c r="J27" s="157">
        <f>MAX(Субабоненты!Q27,Субабоненты!R27,Субабоненты!S27)</f>
        <v>1.73</v>
      </c>
      <c r="K27" s="157">
        <f>MAX(Субабоненты!T27,Субабоненты!U27,Субабоненты!V27)</f>
        <v>1.73</v>
      </c>
      <c r="L27" s="259"/>
    </row>
    <row r="28" spans="3:12" s="111" customFormat="1" ht="12" thickTop="1">
      <c r="C28" s="262"/>
      <c r="D28" s="255">
        <f>Субабоненты!$D$28</f>
        <v>7</v>
      </c>
      <c r="E28" s="264" t="str">
        <f>Субабоненты!$E$28</f>
        <v>ООО "ИрМеКом"</v>
      </c>
      <c r="F28" s="141" t="s">
        <v>196</v>
      </c>
      <c r="G28" s="142" t="s">
        <v>129</v>
      </c>
      <c r="H28" s="155">
        <f>(Субабоненты!K28+Субабоненты!L28+Субабоненты!M28)/3</f>
        <v>6</v>
      </c>
      <c r="I28" s="155">
        <f>(Субабоненты!N28+Субабоненты!O28+Субабоненты!P28)/3</f>
        <v>6</v>
      </c>
      <c r="J28" s="155">
        <f>(Субабоненты!Q28+Субабоненты!R28+Субабоненты!S28)/3</f>
        <v>6</v>
      </c>
      <c r="K28" s="155">
        <f>(Субабоненты!T28+Субабоненты!U28+Субабоненты!V28)/3</f>
        <v>6</v>
      </c>
      <c r="L28" s="259"/>
    </row>
    <row r="29" spans="3:12" s="111" customFormat="1" ht="12" thickBot="1">
      <c r="C29" s="262"/>
      <c r="D29" s="263"/>
      <c r="E29" s="265"/>
      <c r="F29" s="143" t="s">
        <v>204</v>
      </c>
      <c r="G29" s="144" t="s">
        <v>207</v>
      </c>
      <c r="H29" s="157">
        <f>MAX(Субабоненты!K29,Субабоненты!L29,Субабоненты!M29)</f>
        <v>6.26</v>
      </c>
      <c r="I29" s="157">
        <f>MAX(Субабоненты!N29,Субабоненты!O29,Субабоненты!P29)</f>
        <v>6.26</v>
      </c>
      <c r="J29" s="157">
        <f>MAX(Субабоненты!Q29,Субабоненты!R29,Субабоненты!S29)</f>
        <v>6.26</v>
      </c>
      <c r="K29" s="157">
        <f>MAX(Субабоненты!T29,Субабоненты!U29,Субабоненты!V29)</f>
        <v>6.26</v>
      </c>
      <c r="L29" s="259"/>
    </row>
    <row r="30" spans="3:12" s="111" customFormat="1" ht="12" thickTop="1">
      <c r="C30" s="262"/>
      <c r="D30" s="255">
        <f>Субабоненты!$D$30</f>
        <v>8</v>
      </c>
      <c r="E30" s="264" t="str">
        <f>Субабоненты!$E$30</f>
        <v>ООО "Мебель-Про"</v>
      </c>
      <c r="F30" s="141" t="s">
        <v>196</v>
      </c>
      <c r="G30" s="142" t="s">
        <v>129</v>
      </c>
      <c r="H30" s="155">
        <f>(Субабоненты!K30+Субабоненты!L30+Субабоненты!M30)/3</f>
        <v>1.8999999999999997</v>
      </c>
      <c r="I30" s="155">
        <f>(Субабоненты!N30+Субабоненты!O30+Субабоненты!P30)/3</f>
        <v>1.8999999999999997</v>
      </c>
      <c r="J30" s="155">
        <f>(Субабоненты!Q30+Субабоненты!R30+Субабоненты!S30)/3</f>
        <v>1.8999999999999997</v>
      </c>
      <c r="K30" s="155">
        <f>(Субабоненты!T30+Субабоненты!U30+Субабоненты!V30)/3</f>
        <v>1.8999999999999997</v>
      </c>
      <c r="L30" s="259"/>
    </row>
    <row r="31" spans="3:12" s="111" customFormat="1" ht="12" thickBot="1">
      <c r="C31" s="262"/>
      <c r="D31" s="263"/>
      <c r="E31" s="265"/>
      <c r="F31" s="143" t="s">
        <v>204</v>
      </c>
      <c r="G31" s="144" t="s">
        <v>207</v>
      </c>
      <c r="H31" s="157">
        <f>MAX(Субабоненты!K31,Субабоненты!L31,Субабоненты!M31)</f>
        <v>2.26</v>
      </c>
      <c r="I31" s="157">
        <f>MAX(Субабоненты!N31,Субабоненты!O31,Субабоненты!P31)</f>
        <v>2.26</v>
      </c>
      <c r="J31" s="157">
        <f>MAX(Субабоненты!Q31,Субабоненты!R31,Субабоненты!S31)</f>
        <v>2.26</v>
      </c>
      <c r="K31" s="157">
        <f>MAX(Субабоненты!T31,Субабоненты!U31,Субабоненты!V31)</f>
        <v>2.26</v>
      </c>
      <c r="L31" s="259"/>
    </row>
    <row r="32" spans="3:12" s="111" customFormat="1" ht="12" thickTop="1">
      <c r="C32" s="262"/>
      <c r="D32" s="255">
        <f>Субабоненты!$D$32</f>
        <v>9</v>
      </c>
      <c r="E32" s="264" t="str">
        <f>Субабоненты!$E$32</f>
        <v>ООО "Стан-сервис"</v>
      </c>
      <c r="F32" s="141" t="s">
        <v>196</v>
      </c>
      <c r="G32" s="142" t="s">
        <v>129</v>
      </c>
      <c r="H32" s="155">
        <f>(Субабоненты!K32+Субабоненты!L32+Субабоненты!M32)/3</f>
        <v>0.6999999999999998</v>
      </c>
      <c r="I32" s="155">
        <f>(Субабоненты!N32+Субабоненты!O32+Субабоненты!P32)/3</f>
        <v>0.6999999999999998</v>
      </c>
      <c r="J32" s="155">
        <f>(Субабоненты!Q32+Субабоненты!R32+Субабоненты!S32)/3</f>
        <v>0.6999999999999998</v>
      </c>
      <c r="K32" s="155">
        <f>(Субабоненты!T32+Субабоненты!U32+Субабоненты!V32)/3</f>
        <v>0.6999999999999998</v>
      </c>
      <c r="L32" s="259"/>
    </row>
    <row r="33" spans="3:12" s="111" customFormat="1" ht="12" thickBot="1">
      <c r="C33" s="262"/>
      <c r="D33" s="263"/>
      <c r="E33" s="265"/>
      <c r="F33" s="143" t="s">
        <v>204</v>
      </c>
      <c r="G33" s="144" t="s">
        <v>207</v>
      </c>
      <c r="H33" s="157">
        <f>MAX(Субабоненты!K33,Субабоненты!L33,Субабоненты!M33)</f>
        <v>2.5</v>
      </c>
      <c r="I33" s="157">
        <f>MAX(Субабоненты!N33,Субабоненты!O33,Субабоненты!P33)</f>
        <v>2.5</v>
      </c>
      <c r="J33" s="157">
        <f>MAX(Субабоненты!Q33,Субабоненты!R33,Субабоненты!S33)</f>
        <v>2.5</v>
      </c>
      <c r="K33" s="157">
        <f>MAX(Субабоненты!T33,Субабоненты!U33,Субабоненты!V33)</f>
        <v>2.5</v>
      </c>
      <c r="L33" s="259"/>
    </row>
    <row r="34" spans="3:12" s="111" customFormat="1" ht="12" thickTop="1">
      <c r="C34" s="262"/>
      <c r="D34" s="255">
        <f>Субабоненты!$D$34</f>
        <v>10</v>
      </c>
      <c r="E34" s="264" t="str">
        <f>Субабоненты!$E$34</f>
        <v>ТП № 1494 мкрн "Юбилейный"</v>
      </c>
      <c r="F34" s="141" t="s">
        <v>196</v>
      </c>
      <c r="G34" s="142" t="s">
        <v>129</v>
      </c>
      <c r="H34" s="155">
        <f>(Субабоненты!K34+Субабоненты!L34+Субабоненты!M34)/3</f>
        <v>0.904</v>
      </c>
      <c r="I34" s="155">
        <f>(Субабоненты!N34+Субабоненты!O34+Субабоненты!P34)/3</f>
        <v>0.904</v>
      </c>
      <c r="J34" s="155">
        <f>(Субабоненты!Q34+Субабоненты!R34+Субабоненты!S34)/3</f>
        <v>0.904</v>
      </c>
      <c r="K34" s="155">
        <f>(Субабоненты!T34+Субабоненты!U34+Субабоненты!V34)/3</f>
        <v>0.904</v>
      </c>
      <c r="L34" s="259"/>
    </row>
    <row r="35" spans="3:12" s="111" customFormat="1" ht="12" thickBot="1">
      <c r="C35" s="262"/>
      <c r="D35" s="263"/>
      <c r="E35" s="265"/>
      <c r="F35" s="143" t="s">
        <v>204</v>
      </c>
      <c r="G35" s="144" t="s">
        <v>207</v>
      </c>
      <c r="H35" s="157">
        <f>MAX(Субабоненты!K35,Субабоненты!L35,Субабоненты!M35)</f>
        <v>2</v>
      </c>
      <c r="I35" s="157">
        <f>MAX(Субабоненты!N35,Субабоненты!O35,Субабоненты!P35)</f>
        <v>2</v>
      </c>
      <c r="J35" s="157">
        <f>MAX(Субабоненты!Q35,Субабоненты!R35,Субабоненты!S35)</f>
        <v>2</v>
      </c>
      <c r="K35" s="157">
        <f>MAX(Субабоненты!T35,Субабоненты!U35,Субабоненты!V35)</f>
        <v>2</v>
      </c>
      <c r="L35" s="259"/>
    </row>
    <row r="36" spans="3:12" s="111" customFormat="1" ht="12" thickTop="1">
      <c r="C36" s="262"/>
      <c r="D36" s="255">
        <f>Субабоненты!$D$36</f>
        <v>11</v>
      </c>
      <c r="E36" s="264" t="str">
        <f>Субабоненты!$E$36</f>
        <v>Прочие потребители</v>
      </c>
      <c r="F36" s="141" t="s">
        <v>196</v>
      </c>
      <c r="G36" s="142" t="s">
        <v>129</v>
      </c>
      <c r="H36" s="155">
        <f>(Субабоненты!K36+Субабоненты!L36+Субабоненты!M36)/3</f>
        <v>11.1537</v>
      </c>
      <c r="I36" s="155">
        <f>(Субабоненты!N36+Субабоненты!O36+Субабоненты!P36)/3</f>
        <v>11.1537</v>
      </c>
      <c r="J36" s="155">
        <f>(Субабоненты!Q36+Субабоненты!R36+Субабоненты!S36)/3</f>
        <v>11.1537</v>
      </c>
      <c r="K36" s="155">
        <f>(Субабоненты!T36+Субабоненты!U36+Субабоненты!V36)/3</f>
        <v>11.1537</v>
      </c>
      <c r="L36" s="259"/>
    </row>
    <row r="37" spans="3:12" s="111" customFormat="1" ht="12" thickBot="1">
      <c r="C37" s="262"/>
      <c r="D37" s="263"/>
      <c r="E37" s="265"/>
      <c r="F37" s="143" t="s">
        <v>204</v>
      </c>
      <c r="G37" s="144" t="s">
        <v>207</v>
      </c>
      <c r="H37" s="157">
        <f>MAX(Субабоненты!K37,Субабоненты!L37,Субабоненты!M37)</f>
        <v>43.86</v>
      </c>
      <c r="I37" s="157">
        <f>MAX(Субабоненты!N37,Субабоненты!O37,Субабоненты!P37)</f>
        <v>43.86</v>
      </c>
      <c r="J37" s="157">
        <f>MAX(Субабоненты!Q37,Субабоненты!R37,Субабоненты!S37)</f>
        <v>43.86</v>
      </c>
      <c r="K37" s="157">
        <f>MAX(Субабоненты!T37,Субабоненты!U37,Субабоненты!V37)</f>
        <v>43.86</v>
      </c>
      <c r="L37" s="259"/>
    </row>
    <row r="38" ht="12" thickTop="1"/>
  </sheetData>
  <sheetProtection password="FA9C" sheet="1" objects="1" scenarios="1" formatColumns="0" formatRows="0"/>
  <mergeCells count="46">
    <mergeCell ref="C30:C31"/>
    <mergeCell ref="D30:D31"/>
    <mergeCell ref="E30:E31"/>
    <mergeCell ref="L30:L31"/>
    <mergeCell ref="C32:C33"/>
    <mergeCell ref="D32:D33"/>
    <mergeCell ref="E32:E33"/>
    <mergeCell ref="L32:L33"/>
    <mergeCell ref="C26:C27"/>
    <mergeCell ref="D26:D27"/>
    <mergeCell ref="E26:E27"/>
    <mergeCell ref="L26:L27"/>
    <mergeCell ref="C28:C29"/>
    <mergeCell ref="D28:D29"/>
    <mergeCell ref="E28:E29"/>
    <mergeCell ref="L28:L29"/>
    <mergeCell ref="C22:C23"/>
    <mergeCell ref="D22:D23"/>
    <mergeCell ref="E22:E23"/>
    <mergeCell ref="L22:L23"/>
    <mergeCell ref="C24:C25"/>
    <mergeCell ref="D24:D25"/>
    <mergeCell ref="E24:E25"/>
    <mergeCell ref="L24:L25"/>
    <mergeCell ref="C18:C19"/>
    <mergeCell ref="D18:D19"/>
    <mergeCell ref="E18:E19"/>
    <mergeCell ref="L18:L19"/>
    <mergeCell ref="C20:C21"/>
    <mergeCell ref="D20:D21"/>
    <mergeCell ref="E20:E21"/>
    <mergeCell ref="L20:L21"/>
    <mergeCell ref="D9:G9"/>
    <mergeCell ref="D13:E14"/>
    <mergeCell ref="C16:C17"/>
    <mergeCell ref="D16:D17"/>
    <mergeCell ref="E16:E17"/>
    <mergeCell ref="L16:L17"/>
    <mergeCell ref="C34:C35"/>
    <mergeCell ref="D34:D35"/>
    <mergeCell ref="E34:E35"/>
    <mergeCell ref="L34:L35"/>
    <mergeCell ref="C36:C37"/>
    <mergeCell ref="D36:D37"/>
    <mergeCell ref="E36:E37"/>
    <mergeCell ref="L36:L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2015 год</dc:title>
  <dc:subject>Предложения сетевой компании по технологическому расходу электроэнергии (мощности) - потерям в электрических сетях на 2015 год</dc:subject>
  <dc:creator>--</dc:creator>
  <cp:keywords/>
  <dc:description/>
  <cp:lastModifiedBy>Ирбелтхаева Юлия Дмитриевна</cp:lastModifiedBy>
  <cp:lastPrinted>2014-03-24T06:42:58Z</cp:lastPrinted>
  <dcterms:created xsi:type="dcterms:W3CDTF">2004-05-21T07:18:45Z</dcterms:created>
  <dcterms:modified xsi:type="dcterms:W3CDTF">2014-04-01T05:57:30Z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FORM3.1.2015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